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24226"/>
  <mc:AlternateContent xmlns:mc="http://schemas.openxmlformats.org/markup-compatibility/2006">
    <mc:Choice Requires="x15">
      <x15ac:absPath xmlns:x15ac="http://schemas.microsoft.com/office/spreadsheetml/2010/11/ac" url="C:\Rozpočty\Atelier 99\A-22-1042 Parkovací dům Trutnov\RPD\Soupisy prací - rev.2\1. SO 01\"/>
    </mc:Choice>
  </mc:AlternateContent>
  <xr:revisionPtr revIDLastSave="0" documentId="13_ncr:1_{7F59A1D9-6764-4D61-A61B-03C89B7BC5A9}" xr6:coauthVersionLast="47" xr6:coauthVersionMax="47" xr10:uidLastSave="{00000000-0000-0000-0000-000000000000}"/>
  <bookViews>
    <workbookView xWindow="-120" yWindow="-120" windowWidth="29040" windowHeight="15720" firstSheet="1" activeTab="1" xr2:uid="{31CFF336-FA71-4843-A541-6D7E1BE1B234}"/>
  </bookViews>
  <sheets>
    <sheet name="Pokyny pro vyplnění" sheetId="11" state="hidden" r:id="rId1"/>
    <sheet name="Stavba" sheetId="1" r:id="rId2"/>
    <sheet name="VzorPolozky" sheetId="10" state="hidden" r:id="rId3"/>
    <sheet name="soupis prací Pol" sheetId="12" r:id="rId4"/>
  </sheets>
  <externalReferences>
    <externalReference r:id="rId5"/>
  </externalReferences>
  <definedNames>
    <definedName name="_xlnm._FilterDatabase" localSheetId="3" hidden="1">'soupis prací Pol'!$D$1:$D$81</definedName>
    <definedName name="CelkemDPHVypocet" localSheetId="1">Stavba!$H$40</definedName>
    <definedName name="CenaCelkem">Stavba!$G$29</definedName>
    <definedName name="CenaCelkemBezDPH">Stavba!$G$28</definedName>
    <definedName name="CenaCelkemVypocet" localSheetId="1">Stavba!$I$40</definedName>
    <definedName name="cisloobjektu">Stavba!$C$3</definedName>
    <definedName name="CisloRozpoctu">'[1]Krycí list'!$C$2</definedName>
    <definedName name="CisloStavby" localSheetId="1">Stavba!$C$2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Stavba!$D$3</definedName>
    <definedName name="NazevRozpoctu">'[1]Krycí list'!$D$2</definedName>
    <definedName name="NazevStavby" localSheetId="1">Stavba!$D$2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'soupis prací Pol'!$A$1:$U$81</definedName>
    <definedName name="_xlnm.Print_Area" localSheetId="1">Stavba!$A$1:$J$53</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9" i="12" l="1"/>
  <c r="M79" i="12" s="1"/>
  <c r="G78" i="12"/>
  <c r="G77" i="12" s="1"/>
  <c r="I52" i="1" s="1"/>
  <c r="G60" i="12"/>
  <c r="I51" i="1" s="1"/>
  <c r="G76" i="12"/>
  <c r="G75" i="12"/>
  <c r="M75" i="12" s="1"/>
  <c r="G74" i="12"/>
  <c r="M74" i="12" s="1"/>
  <c r="G71" i="12"/>
  <c r="G69" i="12"/>
  <c r="G67" i="12"/>
  <c r="G65" i="12"/>
  <c r="G63" i="12"/>
  <c r="G61" i="12"/>
  <c r="G59" i="12"/>
  <c r="G58" i="12"/>
  <c r="M58" i="12" s="1"/>
  <c r="G57" i="12"/>
  <c r="G56" i="12"/>
  <c r="G55" i="12"/>
  <c r="M55" i="12" s="1"/>
  <c r="G54" i="12"/>
  <c r="G53" i="12"/>
  <c r="M53" i="12" s="1"/>
  <c r="G52" i="12"/>
  <c r="G51" i="12"/>
  <c r="M51" i="12" s="1"/>
  <c r="G50" i="12"/>
  <c r="M50" i="12" s="1"/>
  <c r="G49" i="12"/>
  <c r="M49" i="12" s="1"/>
  <c r="G48" i="12"/>
  <c r="M48" i="12" s="1"/>
  <c r="G47" i="12"/>
  <c r="G46" i="12"/>
  <c r="M46" i="12" s="1"/>
  <c r="G45" i="12"/>
  <c r="M45" i="12" s="1"/>
  <c r="G44" i="12"/>
  <c r="G43" i="12"/>
  <c r="M43" i="12" s="1"/>
  <c r="G42" i="12"/>
  <c r="G41" i="12"/>
  <c r="M41" i="12" s="1"/>
  <c r="G39" i="12"/>
  <c r="G38" i="12"/>
  <c r="M38" i="12" s="1"/>
  <c r="G37" i="12"/>
  <c r="M37" i="12" s="1"/>
  <c r="G36" i="12"/>
  <c r="M36" i="12" s="1"/>
  <c r="G35" i="12"/>
  <c r="G34" i="12"/>
  <c r="M34" i="12" s="1"/>
  <c r="G33" i="12"/>
  <c r="M33" i="12" s="1"/>
  <c r="G32" i="12"/>
  <c r="G31" i="12"/>
  <c r="M31" i="12" s="1"/>
  <c r="G30" i="12"/>
  <c r="M30" i="12" s="1"/>
  <c r="G29" i="12"/>
  <c r="M29" i="12" s="1"/>
  <c r="G28" i="12"/>
  <c r="M28" i="12" s="1"/>
  <c r="G27" i="12"/>
  <c r="G26" i="12"/>
  <c r="M26" i="12" s="1"/>
  <c r="G25" i="12"/>
  <c r="G24" i="12"/>
  <c r="M24" i="12" s="1"/>
  <c r="G23" i="12"/>
  <c r="G22" i="12"/>
  <c r="M22" i="12" s="1"/>
  <c r="G21" i="12"/>
  <c r="M21" i="12" s="1"/>
  <c r="G20" i="12"/>
  <c r="G19" i="12" s="1"/>
  <c r="I49" i="1" s="1"/>
  <c r="G18" i="12"/>
  <c r="M18" i="12" s="1"/>
  <c r="M17" i="12" s="1"/>
  <c r="G16" i="12"/>
  <c r="M16" i="12" s="1"/>
  <c r="G15" i="12"/>
  <c r="M15" i="12" s="1"/>
  <c r="G14" i="12"/>
  <c r="M14" i="12" s="1"/>
  <c r="G13" i="12"/>
  <c r="M13" i="12" s="1"/>
  <c r="G12" i="12"/>
  <c r="M12" i="12" s="1"/>
  <c r="G11" i="12"/>
  <c r="G10" i="12"/>
  <c r="M10" i="12" s="1"/>
  <c r="G9" i="12"/>
  <c r="BA73" i="12"/>
  <c r="BA72" i="12"/>
  <c r="BA70" i="12"/>
  <c r="BA68" i="12"/>
  <c r="BA66" i="12"/>
  <c r="BA64" i="12"/>
  <c r="BA62" i="12"/>
  <c r="G8" i="12"/>
  <c r="I47" i="1" s="1"/>
  <c r="I9" i="12"/>
  <c r="K9" i="12"/>
  <c r="M9" i="12"/>
  <c r="O9" i="12"/>
  <c r="Q9" i="12"/>
  <c r="U9" i="12"/>
  <c r="I10" i="12"/>
  <c r="K10" i="12"/>
  <c r="O10" i="12"/>
  <c r="Q10" i="12"/>
  <c r="U10" i="12"/>
  <c r="I11" i="12"/>
  <c r="K11" i="12"/>
  <c r="M11" i="12"/>
  <c r="O11" i="12"/>
  <c r="Q11" i="12"/>
  <c r="U11" i="12"/>
  <c r="I12" i="12"/>
  <c r="K12" i="12"/>
  <c r="O12" i="12"/>
  <c r="Q12" i="12"/>
  <c r="U12" i="12"/>
  <c r="I13" i="12"/>
  <c r="K13" i="12"/>
  <c r="O13" i="12"/>
  <c r="Q13" i="12"/>
  <c r="U13" i="12"/>
  <c r="I14" i="12"/>
  <c r="K14" i="12"/>
  <c r="O14" i="12"/>
  <c r="Q14" i="12"/>
  <c r="U14" i="12"/>
  <c r="I15" i="12"/>
  <c r="K15" i="12"/>
  <c r="O15" i="12"/>
  <c r="Q15" i="12"/>
  <c r="U15" i="12"/>
  <c r="I16" i="12"/>
  <c r="K16" i="12"/>
  <c r="O16" i="12"/>
  <c r="Q16" i="12"/>
  <c r="U16" i="12"/>
  <c r="G17" i="12"/>
  <c r="I48" i="1" s="1"/>
  <c r="I18" i="12"/>
  <c r="I17" i="12" s="1"/>
  <c r="K18" i="12"/>
  <c r="K17" i="12" s="1"/>
  <c r="O18" i="12"/>
  <c r="O17" i="12" s="1"/>
  <c r="Q18" i="12"/>
  <c r="Q17" i="12" s="1"/>
  <c r="U18" i="12"/>
  <c r="U17" i="12" s="1"/>
  <c r="I20" i="12"/>
  <c r="K20" i="12"/>
  <c r="O20" i="12"/>
  <c r="Q20" i="12"/>
  <c r="U20" i="12"/>
  <c r="I21" i="12"/>
  <c r="K21" i="12"/>
  <c r="O21" i="12"/>
  <c r="Q21" i="12"/>
  <c r="U21" i="12"/>
  <c r="I22" i="12"/>
  <c r="K22" i="12"/>
  <c r="O22" i="12"/>
  <c r="Q22" i="12"/>
  <c r="U22" i="12"/>
  <c r="I23" i="12"/>
  <c r="K23" i="12"/>
  <c r="M23" i="12"/>
  <c r="O23" i="12"/>
  <c r="Q23" i="12"/>
  <c r="U23" i="12"/>
  <c r="I24" i="12"/>
  <c r="K24" i="12"/>
  <c r="O24" i="12"/>
  <c r="Q24" i="12"/>
  <c r="U24" i="12"/>
  <c r="I25" i="12"/>
  <c r="K25" i="12"/>
  <c r="M25" i="12"/>
  <c r="O25" i="12"/>
  <c r="Q25" i="12"/>
  <c r="U25" i="12"/>
  <c r="I26" i="12"/>
  <c r="K26" i="12"/>
  <c r="O26" i="12"/>
  <c r="Q26" i="12"/>
  <c r="U26" i="12"/>
  <c r="I27" i="12"/>
  <c r="K27" i="12"/>
  <c r="M27" i="12"/>
  <c r="O27" i="12"/>
  <c r="Q27" i="12"/>
  <c r="U27" i="12"/>
  <c r="I28" i="12"/>
  <c r="K28" i="12"/>
  <c r="O28" i="12"/>
  <c r="Q28" i="12"/>
  <c r="U28" i="12"/>
  <c r="I29" i="12"/>
  <c r="K29" i="12"/>
  <c r="O29" i="12"/>
  <c r="Q29" i="12"/>
  <c r="U29" i="12"/>
  <c r="I30" i="12"/>
  <c r="K30" i="12"/>
  <c r="O30" i="12"/>
  <c r="Q30" i="12"/>
  <c r="U30" i="12"/>
  <c r="I31" i="12"/>
  <c r="K31" i="12"/>
  <c r="O31" i="12"/>
  <c r="Q31" i="12"/>
  <c r="U31" i="12"/>
  <c r="I32" i="12"/>
  <c r="K32" i="12"/>
  <c r="M32" i="12"/>
  <c r="O32" i="12"/>
  <c r="Q32" i="12"/>
  <c r="U32" i="12"/>
  <c r="I33" i="12"/>
  <c r="K33" i="12"/>
  <c r="O33" i="12"/>
  <c r="Q33" i="12"/>
  <c r="U33" i="12"/>
  <c r="I34" i="12"/>
  <c r="K34" i="12"/>
  <c r="O34" i="12"/>
  <c r="Q34" i="12"/>
  <c r="U34" i="12"/>
  <c r="I35" i="12"/>
  <c r="K35" i="12"/>
  <c r="M35" i="12"/>
  <c r="O35" i="12"/>
  <c r="Q35" i="12"/>
  <c r="U35" i="12"/>
  <c r="I36" i="12"/>
  <c r="K36" i="12"/>
  <c r="O36" i="12"/>
  <c r="Q36" i="12"/>
  <c r="U36" i="12"/>
  <c r="I37" i="12"/>
  <c r="K37" i="12"/>
  <c r="O37" i="12"/>
  <c r="Q37" i="12"/>
  <c r="U37" i="12"/>
  <c r="I38" i="12"/>
  <c r="K38" i="12"/>
  <c r="O38" i="12"/>
  <c r="Q38" i="12"/>
  <c r="U38" i="12"/>
  <c r="I39" i="12"/>
  <c r="K39" i="12"/>
  <c r="M39" i="12"/>
  <c r="O39" i="12"/>
  <c r="Q39" i="12"/>
  <c r="U39" i="12"/>
  <c r="G40" i="12"/>
  <c r="I50" i="1" s="1"/>
  <c r="I41" i="12"/>
  <c r="K41" i="12"/>
  <c r="O41" i="12"/>
  <c r="Q41" i="12"/>
  <c r="U41" i="12"/>
  <c r="I42" i="12"/>
  <c r="K42" i="12"/>
  <c r="M42" i="12"/>
  <c r="O42" i="12"/>
  <c r="Q42" i="12"/>
  <c r="U42" i="12"/>
  <c r="I43" i="12"/>
  <c r="K43" i="12"/>
  <c r="O43" i="12"/>
  <c r="Q43" i="12"/>
  <c r="U43" i="12"/>
  <c r="I44" i="12"/>
  <c r="K44" i="12"/>
  <c r="M44" i="12"/>
  <c r="O44" i="12"/>
  <c r="Q44" i="12"/>
  <c r="U44" i="12"/>
  <c r="I45" i="12"/>
  <c r="K45" i="12"/>
  <c r="O45" i="12"/>
  <c r="Q45" i="12"/>
  <c r="U45" i="12"/>
  <c r="I46" i="12"/>
  <c r="K46" i="12"/>
  <c r="O46" i="12"/>
  <c r="Q46" i="12"/>
  <c r="U46" i="12"/>
  <c r="I47" i="12"/>
  <c r="K47" i="12"/>
  <c r="M47" i="12"/>
  <c r="O47" i="12"/>
  <c r="Q47" i="12"/>
  <c r="U47" i="12"/>
  <c r="I48" i="12"/>
  <c r="K48" i="12"/>
  <c r="O48" i="12"/>
  <c r="Q48" i="12"/>
  <c r="U48" i="12"/>
  <c r="I49" i="12"/>
  <c r="K49" i="12"/>
  <c r="O49" i="12"/>
  <c r="Q49" i="12"/>
  <c r="U49" i="12"/>
  <c r="I50" i="12"/>
  <c r="K50" i="12"/>
  <c r="O50" i="12"/>
  <c r="Q50" i="12"/>
  <c r="U50" i="12"/>
  <c r="I51" i="12"/>
  <c r="K51" i="12"/>
  <c r="O51" i="12"/>
  <c r="Q51" i="12"/>
  <c r="U51" i="12"/>
  <c r="I52" i="12"/>
  <c r="K52" i="12"/>
  <c r="M52" i="12"/>
  <c r="O52" i="12"/>
  <c r="Q52" i="12"/>
  <c r="U52" i="12"/>
  <c r="I53" i="12"/>
  <c r="K53" i="12"/>
  <c r="O53" i="12"/>
  <c r="Q53" i="12"/>
  <c r="U53" i="12"/>
  <c r="I54" i="12"/>
  <c r="K54" i="12"/>
  <c r="M54" i="12"/>
  <c r="O54" i="12"/>
  <c r="Q54" i="12"/>
  <c r="U54" i="12"/>
  <c r="I55" i="12"/>
  <c r="K55" i="12"/>
  <c r="O55" i="12"/>
  <c r="Q55" i="12"/>
  <c r="U55" i="12"/>
  <c r="I56" i="12"/>
  <c r="K56" i="12"/>
  <c r="M56" i="12"/>
  <c r="O56" i="12"/>
  <c r="Q56" i="12"/>
  <c r="U56" i="12"/>
  <c r="I57" i="12"/>
  <c r="K57" i="12"/>
  <c r="M57" i="12"/>
  <c r="O57" i="12"/>
  <c r="Q57" i="12"/>
  <c r="U57" i="12"/>
  <c r="I58" i="12"/>
  <c r="K58" i="12"/>
  <c r="O58" i="12"/>
  <c r="Q58" i="12"/>
  <c r="U58" i="12"/>
  <c r="I59" i="12"/>
  <c r="K59" i="12"/>
  <c r="M59" i="12"/>
  <c r="O59" i="12"/>
  <c r="Q59" i="12"/>
  <c r="U59" i="12"/>
  <c r="I61" i="12"/>
  <c r="K61" i="12"/>
  <c r="M61" i="12"/>
  <c r="O61" i="12"/>
  <c r="Q61" i="12"/>
  <c r="U61" i="12"/>
  <c r="I63" i="12"/>
  <c r="K63" i="12"/>
  <c r="M63" i="12"/>
  <c r="O63" i="12"/>
  <c r="Q63" i="12"/>
  <c r="U63" i="12"/>
  <c r="I65" i="12"/>
  <c r="K65" i="12"/>
  <c r="M65" i="12"/>
  <c r="O65" i="12"/>
  <c r="Q65" i="12"/>
  <c r="U65" i="12"/>
  <c r="I67" i="12"/>
  <c r="K67" i="12"/>
  <c r="M67" i="12"/>
  <c r="O67" i="12"/>
  <c r="Q67" i="12"/>
  <c r="U67" i="12"/>
  <c r="I69" i="12"/>
  <c r="K69" i="12"/>
  <c r="M69" i="12"/>
  <c r="O69" i="12"/>
  <c r="Q69" i="12"/>
  <c r="U69" i="12"/>
  <c r="I71" i="12"/>
  <c r="K71" i="12"/>
  <c r="M71" i="12"/>
  <c r="O71" i="12"/>
  <c r="Q71" i="12"/>
  <c r="U71" i="12"/>
  <c r="I74" i="12"/>
  <c r="K74" i="12"/>
  <c r="O74" i="12"/>
  <c r="Q74" i="12"/>
  <c r="U74" i="12"/>
  <c r="I75" i="12"/>
  <c r="K75" i="12"/>
  <c r="O75" i="12"/>
  <c r="Q75" i="12"/>
  <c r="U75" i="12"/>
  <c r="I76" i="12"/>
  <c r="K76" i="12"/>
  <c r="M76" i="12"/>
  <c r="O76" i="12"/>
  <c r="Q76" i="12"/>
  <c r="U76" i="12"/>
  <c r="I78" i="12"/>
  <c r="I77" i="12" s="1"/>
  <c r="K78" i="12"/>
  <c r="O78" i="12"/>
  <c r="Q78" i="12"/>
  <c r="U78" i="12"/>
  <c r="I79" i="12"/>
  <c r="K79" i="12"/>
  <c r="O79" i="12"/>
  <c r="Q79" i="12"/>
  <c r="U79" i="12"/>
  <c r="F40" i="1"/>
  <c r="G40" i="1"/>
  <c r="H40" i="1"/>
  <c r="I40" i="1"/>
  <c r="J39" i="1" s="1"/>
  <c r="J40" i="1" s="1"/>
  <c r="J28" i="1"/>
  <c r="J26" i="1"/>
  <c r="G38" i="1"/>
  <c r="F38" i="1"/>
  <c r="J23" i="1"/>
  <c r="J24" i="1"/>
  <c r="J25" i="1"/>
  <c r="J27" i="1"/>
  <c r="E24" i="1"/>
  <c r="E26" i="1"/>
  <c r="I16" i="1" l="1"/>
  <c r="I17" i="1"/>
  <c r="I21" i="1" s="1"/>
  <c r="G25" i="1" s="1"/>
  <c r="M78" i="12"/>
  <c r="G26" i="1"/>
  <c r="G29" i="1" s="1"/>
  <c r="I53" i="1"/>
  <c r="M20" i="12"/>
  <c r="M19" i="12" s="1"/>
  <c r="Q77" i="12"/>
  <c r="O77" i="12"/>
  <c r="M60" i="12"/>
  <c r="O60" i="12"/>
  <c r="M40" i="12"/>
  <c r="O19" i="12"/>
  <c r="O8" i="12"/>
  <c r="U40" i="12"/>
  <c r="K40" i="12"/>
  <c r="M8" i="12"/>
  <c r="M77" i="12"/>
  <c r="U60" i="12"/>
  <c r="K60" i="12"/>
  <c r="Q40" i="12"/>
  <c r="I40" i="12"/>
  <c r="U19" i="12"/>
  <c r="K19" i="12"/>
  <c r="U8" i="12"/>
  <c r="K8" i="12"/>
  <c r="U77" i="12"/>
  <c r="K77" i="12"/>
  <c r="Q60" i="12"/>
  <c r="I60" i="12"/>
  <c r="O40" i="12"/>
  <c r="Q19" i="12"/>
  <c r="I19" i="12"/>
  <c r="Q8" i="12"/>
  <c r="I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1D7FDBA9-A1AE-4A2B-9C95-015AFE1BD530}">
      <text>
        <r>
          <rPr>
            <sz val="9"/>
            <color indexed="81"/>
            <rFont val="Tahoma"/>
            <family val="2"/>
            <charset val="238"/>
          </rPr>
          <t>Název</t>
        </r>
      </text>
    </comment>
    <comment ref="I11" authorId="0" shapeId="0" xr:uid="{DE782ED2-659D-4257-A1C2-2F6F8316580E}">
      <text>
        <r>
          <rPr>
            <sz val="9"/>
            <color indexed="81"/>
            <rFont val="Tahoma"/>
            <family val="2"/>
            <charset val="238"/>
          </rPr>
          <t>IČO</t>
        </r>
      </text>
    </comment>
    <comment ref="D12" authorId="0" shapeId="0" xr:uid="{AFE11117-B87B-4B62-8F42-96426440E60F}">
      <text>
        <r>
          <rPr>
            <sz val="9"/>
            <color indexed="81"/>
            <rFont val="Tahoma"/>
            <family val="2"/>
            <charset val="238"/>
          </rPr>
          <t>Ulice</t>
        </r>
      </text>
    </comment>
    <comment ref="I12" authorId="0" shapeId="0" xr:uid="{B4C686BD-8B3B-4C8A-8F33-999FA7B79FAD}">
      <text>
        <r>
          <rPr>
            <sz val="9"/>
            <color indexed="81"/>
            <rFont val="Tahoma"/>
            <family val="2"/>
            <charset val="238"/>
          </rPr>
          <t>DIČ</t>
        </r>
      </text>
    </comment>
    <comment ref="C13" authorId="0" shapeId="0" xr:uid="{0DFF8810-853E-4996-96DF-0888DB1BC580}">
      <text>
        <r>
          <rPr>
            <sz val="9"/>
            <color indexed="81"/>
            <rFont val="Tahoma"/>
            <family val="2"/>
            <charset val="238"/>
          </rPr>
          <t>PSČ</t>
        </r>
      </text>
    </comment>
    <comment ref="D13" authorId="0" shapeId="0" xr:uid="{45B09F59-3DC0-43F5-9011-DD822B7EE3D4}">
      <text>
        <r>
          <rPr>
            <sz val="9"/>
            <color indexed="81"/>
            <rFont val="Tahoma"/>
            <family val="2"/>
            <charset val="238"/>
          </rPr>
          <t>Ulice</t>
        </r>
      </text>
    </comment>
  </commentList>
</comments>
</file>

<file path=xl/sharedStrings.xml><?xml version="1.0" encoding="utf-8"?>
<sst xmlns="http://schemas.openxmlformats.org/spreadsheetml/2006/main" count="454" uniqueCount="215">
  <si>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</si>
  <si>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</si>
  <si>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</si>
  <si>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</si>
  <si>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</si>
  <si>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</si>
  <si>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</si>
  <si>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</si>
  <si>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</si>
  <si>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</si>
  <si>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</si>
  <si>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</si>
  <si>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</si>
  <si>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</si>
  <si>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</si>
  <si>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</si>
  <si>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</si>
  <si>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</si>
  <si>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</si>
  <si>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</si>
  <si>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</si>
  <si>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</si>
  <si>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</si>
  <si>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</si>
  <si>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</si>
  <si>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</si>
  <si>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</si>
  <si>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</si>
  <si>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</si>
  <si>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</si>
  <si>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</si>
  <si>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</si>
  <si>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</si>
  <si>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</si>
  <si>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</si>
  <si>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</si>
  <si>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</si>
  <si>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</si>
  <si>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</si>
  <si>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</si>
  <si>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</si>
  <si>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</si>
  <si>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Objekt:</t>
  </si>
  <si>
    <t>Rozpočet:</t>
  </si>
  <si>
    <t>D.1.4b_Zdravotechnika</t>
  </si>
  <si>
    <t>Rozpočet</t>
  </si>
  <si>
    <t>Celkem za stavbu</t>
  </si>
  <si>
    <t>CZK</t>
  </si>
  <si>
    <t>Rekapitulace dílů</t>
  </si>
  <si>
    <t>Typ dílu</t>
  </si>
  <si>
    <t>1</t>
  </si>
  <si>
    <t>Zemní práce</t>
  </si>
  <si>
    <t>4</t>
  </si>
  <si>
    <t>Vodorovné konstrukce</t>
  </si>
  <si>
    <t>721</t>
  </si>
  <si>
    <t>Vnitřní kanalizace</t>
  </si>
  <si>
    <t>722</t>
  </si>
  <si>
    <t>Vnitřní vodovod</t>
  </si>
  <si>
    <t>725</t>
  </si>
  <si>
    <t>Zařizovací předměty</t>
  </si>
  <si>
    <t>767</t>
  </si>
  <si>
    <t>Konstrukce zámečnické</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</si>
  <si>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</si>
  <si>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</si>
  <si>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</si>
  <si>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</si>
  <si>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</si>
  <si>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</si>
  <si>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</si>
  <si>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</si>
  <si>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</si>
  <si>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</si>
  <si>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</si>
  <si>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</si>
  <si>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</si>
  <si>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</si>
  <si>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</si>
  <si>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</si>
  <si>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</si>
  <si>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</si>
  <si>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</si>
  <si>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</si>
  <si>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</si>
  <si>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</si>
  <si>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</si>
  <si>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</si>
  <si>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</si>
  <si>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</si>
  <si>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</si>
  <si>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</si>
  <si>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</si>
  <si>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132201212R01</t>
  </si>
  <si>
    <t>Hloubení rýh š.do 200 cm do 100m3</t>
  </si>
  <si>
    <t>m3</t>
  </si>
  <si>
    <t>POL1_0</t>
  </si>
  <si>
    <t>167101101R00</t>
  </si>
  <si>
    <t>Nakládání výkopku z hor.1-4 v množství do 100 m3</t>
  </si>
  <si>
    <t>174101101R00</t>
  </si>
  <si>
    <t>Zásyp jam, rýh, šachet se zhutněním</t>
  </si>
  <si>
    <t>175101101RT2</t>
  </si>
  <si>
    <t>Obsyp potrubí bez prohození sypaniny, s dodáním štěrkopísku frakce 0 - 22 mm</t>
  </si>
  <si>
    <t>151101101R00</t>
  </si>
  <si>
    <t>Pažení a rozepření stěn rýh - příložné - hl.do 2 m</t>
  </si>
  <si>
    <t>m2</t>
  </si>
  <si>
    <t>151101111R00</t>
  </si>
  <si>
    <t>Odstranění pažení stěn rýh - příložné - hl. do 2 m</t>
  </si>
  <si>
    <t>162701105R00</t>
  </si>
  <si>
    <t>Vodorovné přemístění výkopku z hor.1-4 do 10000 m</t>
  </si>
  <si>
    <t>199000002R00</t>
  </si>
  <si>
    <t>Poplatek za skládku horniny 1- 4</t>
  </si>
  <si>
    <t>451572111RK1</t>
  </si>
  <si>
    <t>Lože pod potrubí z kameniva těženého 0 - 4 mm, kraj Jihomoravský</t>
  </si>
  <si>
    <t>721176222R00</t>
  </si>
  <si>
    <t>Potrubí PVC SN8 svodné, (ležaté) v zemi DN 100</t>
  </si>
  <si>
    <t>m</t>
  </si>
  <si>
    <t>721176223R00</t>
  </si>
  <si>
    <t>Potrubí PVC SN8 svodné, (ležaté) v zemi DN 125</t>
  </si>
  <si>
    <t>721176224R00</t>
  </si>
  <si>
    <t>Potrubí PVC SN8 svodné, (ležaté) v zemi DN 150</t>
  </si>
  <si>
    <t>721176101R00</t>
  </si>
  <si>
    <t>Potrubí HT připojovací, D 32 x 1,8 mm</t>
  </si>
  <si>
    <t>721176102R00</t>
  </si>
  <si>
    <t>Potrubí HT připojovací D 40 x 1,8 mm</t>
  </si>
  <si>
    <t>721176103R00</t>
  </si>
  <si>
    <t>Potrubí HT připojovací D 50 x 1,8 mm</t>
  </si>
  <si>
    <t>721176105R00</t>
  </si>
  <si>
    <t>Potrubí HT připojovací D 110 x 2,7 mm</t>
  </si>
  <si>
    <t>721176114R00</t>
  </si>
  <si>
    <t>Potrubí HT odpadní svislé D 75 x 1,9 mm</t>
  </si>
  <si>
    <t>721176115R00</t>
  </si>
  <si>
    <t>Potrubí HT odpadní svislé D 110 x 2,7 mm</t>
  </si>
  <si>
    <t>Mimo RTS</t>
  </si>
  <si>
    <t>Systémový prvek pro tesnění prostupu zákl.kce, do DN125</t>
  </si>
  <si>
    <t>721273150RT1</t>
  </si>
  <si>
    <t>Přivzdušňovací venti, l, mřížka 300x300mm</t>
  </si>
  <si>
    <t>Vpust střešní dvoustupňová dle kce střechy, DN100</t>
  </si>
  <si>
    <t>721273145R00</t>
  </si>
  <si>
    <t>Hlavice ventilační z PVC DN100/70</t>
  </si>
  <si>
    <t>721194104R00</t>
  </si>
  <si>
    <t>Vyvedení odpadních výpustek D 40 x 1,8</t>
  </si>
  <si>
    <t>721194105R00</t>
  </si>
  <si>
    <t>Vyvedení odpadních výpustek D 50 x 1,8</t>
  </si>
  <si>
    <t>kus</t>
  </si>
  <si>
    <t>721194109R00</t>
  </si>
  <si>
    <t>Vyvedení odpadních výpustek D 110 x 2,3</t>
  </si>
  <si>
    <t>Návleková izolce proti rosení na DN100 tl.5mm</t>
  </si>
  <si>
    <t>721290111R01</t>
  </si>
  <si>
    <t>Zkouška těsnosti kanalizace vodou DN 125</t>
  </si>
  <si>
    <t>998721102R00</t>
  </si>
  <si>
    <t>Přesun hmot pro vnitřní kanalizaci, výšky do 12 m</t>
  </si>
  <si>
    <t>t</t>
  </si>
  <si>
    <t>722178711R00</t>
  </si>
  <si>
    <t>722178712R00</t>
  </si>
  <si>
    <t>722178715R00</t>
  </si>
  <si>
    <t>Izolace potrubí z min.vlny včetně izolace tvarovek, na d21/25mm,povrchová úpr.AL,montáž+dodávka,lep.</t>
  </si>
  <si>
    <t>Izolace potrubí z min.vlny včetně izolace tvarovek, na d27/25mm,povrchová úpr.AL,montáž+dodávka,lep. p</t>
  </si>
  <si>
    <t>Izolace potrubí z min.vlny včetně izolace tvarovek, na d49/25mm,povrchová úpr.AL,montáž+dodávka,lep.</t>
  </si>
  <si>
    <t>Systémový prvek pro těsnění, do DN100</t>
  </si>
  <si>
    <t>Sekání a zapravení drážky 70x150mm, cihla,beton</t>
  </si>
  <si>
    <t>Ohřívač nad ZP 2,2kW objem 80l, pojistná sada</t>
  </si>
  <si>
    <t>Ohřívač nad ZP 2,2kW objem 15l, pojistná sada</t>
  </si>
  <si>
    <t>Topný kabel samoregulační 230V</t>
  </si>
  <si>
    <t>722290234R00</t>
  </si>
  <si>
    <t>Proplach a dezinfekce vodovod.potrubí DN 80</t>
  </si>
  <si>
    <t>722290215R00</t>
  </si>
  <si>
    <t>Zkouška tlaku potrubí přírub.nebo hrdlového DN 100</t>
  </si>
  <si>
    <t>998722102R00</t>
  </si>
  <si>
    <t>Přesun hmot pro vnitřní vodovod, výšky do 12 m</t>
  </si>
  <si>
    <t>U</t>
  </si>
  <si>
    <t>umyvadlo z jemné žárohlíny s otvorem pro baterii uprostřed, rozměry55x46cm, barva bílá, včetně montážní sady; Infračervená elektronická umyvadlová baterie DN15 se směšovacím zařízením a nastavitelným omezovačem teploty, s trafem 100-230 V AC, 50-60 Hz, 6 V DC, perlátor 5,7 l/ min., zachytávač nečistot, certifikace CE, skupina armatur I, přezkoušeno dle DIN 4109, zajištění armatur IP 59K, doporučený minimální tlak vody 1,0 bar; sifon DN32 DESIGN celokovový, kulatý, Napojení na odpadní trubku O32 mm. Zvýšená odolnost proti poškrábání. Materiál: mosaz s chromovou povrchovou úpravou. Matice pro připojení umyvadlové výpusti 5/4", rozeta kovová; upevňovací prvky</t>
  </si>
  <si>
    <t>POP</t>
  </si>
  <si>
    <t>UI</t>
  </si>
  <si>
    <t>umyvadlo pro tělesně postižené z jemné žárohlíny, zdravotní pro bezbariérové užívání s otvorem 35mm pro baterii uprostřed, bez přepadu, rozměry 640/550/165. Barva bílá; Infračervená elektronická umyvadlová baterie s prodlouženým ramínkem pro ZTP DN15 se směšovacím zařízením a nastavitelným omezovačem teploty, s trafem 100-230 V AC, 50-60 Hz, 6 V DC, perlátor 5,7 l/ min., zachytávač nečistot, certifikace CE, skupina armatur I, přezkoušeno dle DIN 4109, zajištění armatur IP 59K, doporučený minimální tlak vody 1,0 bar Sifon umyvadlový prostorově úsporný DN32 DESIGN celokovový, kulatý, Napojení na odpadní trubku O32 mm. Zvýšená odolnost proti poškrábání. Materiál: mosaz s chromovou povrchovou úpravou. Matice pro připojení umyvadlové výpusti 5/4". Rozeta kovová; Sklopný úchyt ve tvaru U délka 600 mm, nerez broušený (2 ks k umyvadlu), upevňovací prvky</t>
  </si>
  <si>
    <t>WC</t>
  </si>
  <si>
    <t>klozet závěsný kompaktní –bez viditelného ukotvení, s hlubokým splachováním ze slinutého keramického střepu. EN 997. Pro podomítkovou nádržku se splachovací kapacitou od 4,5 nebo pro podomítkový tlakový splachovač 3‘‘. Instalace s podomítkovým modulem do zdi nebo do sádrokartonové příčky. Včetně Slim sedátka; Montážní prvek pro závěsné WC pro SDK konstrukce výška 112cm, se splachovací nádržkou pod omítku, pro konstrukce prováděné suchým procesem, pro 2 množství splachování 6 a 3 litr Ovládací tlačítko, bílé     pro 2 množství splachování bílé/chrom; upevňovací prvky</t>
  </si>
  <si>
    <t>WCI</t>
  </si>
  <si>
    <t>Závěsný klozet pro ZTP s hlubokým splachováním pro tělesně postižené rozměru 36x70x37cm ze slinutého keramického střepu VC. EN 997, EN 18040. S glazurou pod okruhem. Pro podomítkový splachovací systém s kapacitou 6 l a tlakový splachovač 3'' Klozetové sedátko z duroplastu rozměru 355/430; Montážní prvek pro závěsné WC výška 112cm, se splachovací nádržkou pod omítku, pro konstrukce prováděné suchým procesem, bezbariérový, pro madla, pro 2 množství splachování 6 a3 litr Ovládací tlačítko pro 2 množství splachování bílé/chrom; upevňovací prvky; Sklopný úchyt ve tvaru U s držákem na TP délka 813mm, nerez broušený; Sklopný úchyt ve tvaru U délka 813 mm, nerez broušený</t>
  </si>
  <si>
    <t>Pi</t>
  </si>
  <si>
    <t>Urinál + automatický splachovač + zdroj rozměry 375x570 cm okraj otvoru od podlahy650mm s radarovým splachovačem pro 230V nebo 24V DC. Ze slinutého keramického střepu, včetně samonasávacího sifonu a integrovaného zdroje; předstěnový montážní prvek pro pisoáry; upevňovací prvky, ovladač</t>
  </si>
  <si>
    <t>VYL</t>
  </si>
  <si>
    <t>Závěsná výlevka ze slinutého keramického střepu rozměru 435x510mm s plastovou mřížkou. Barva bílá. Včetně montážní sady; Nástěnná baterie pro výlevku</t>
  </si>
  <si>
    <t>nástěnná páková baterie s ramínkem 150mm, rozteč 150mm, chrom; Podomítkový systém pro výlevku + tlačítko 155x525x1480mm, nosnost modulu až 400kg; upevňovací prvky</t>
  </si>
  <si>
    <t>Dvířka 150x150 mm</t>
  </si>
  <si>
    <t>Dvířka 300x300 mm</t>
  </si>
  <si>
    <t>998725102R00</t>
  </si>
  <si>
    <t>Přesun hmot pro zařizovací předměty, výšky do 12 m</t>
  </si>
  <si>
    <t>kg</t>
  </si>
  <si>
    <t>998767101R01</t>
  </si>
  <si>
    <t>Přesun hmot pro zámečnické konstr., výšky do 12 m</t>
  </si>
  <si>
    <t/>
  </si>
  <si>
    <t>END</t>
  </si>
  <si>
    <t>RTS_II/2024</t>
  </si>
  <si>
    <t>vlastní</t>
  </si>
  <si>
    <t>55162150.AR</t>
  </si>
  <si>
    <t>Vtok plastový se zápachovou uzávěrkou DN 32</t>
  </si>
  <si>
    <t>Potrubí vícevrstvé, D 20x2,8 mm</t>
  </si>
  <si>
    <t>Potrubí vícevrstvé, D 25x3,5 mm</t>
  </si>
  <si>
    <t>Potrubí vícevrstvé, D 50x6,9 mm</t>
  </si>
  <si>
    <t>722190401R00</t>
  </si>
  <si>
    <t>Vyvedení a upevnění výpustek DN 15 mm</t>
  </si>
  <si>
    <t>722223131R00</t>
  </si>
  <si>
    <t>Kohout vodovodní, kulový, vypouštěcí, DN15</t>
  </si>
  <si>
    <t>722235111R00</t>
  </si>
  <si>
    <t>Kohout vodovodní, kulový, DN 15</t>
  </si>
  <si>
    <t>722235115R00</t>
  </si>
  <si>
    <t>Kohout vodovodní, kulový, DN 40</t>
  </si>
  <si>
    <t>725814104R00</t>
  </si>
  <si>
    <t>Ventil rohový DN 15 mm</t>
  </si>
  <si>
    <t>541-32211R1</t>
  </si>
  <si>
    <t>541-32293R1</t>
  </si>
  <si>
    <t>341-9611510R</t>
  </si>
  <si>
    <t>725980121R00</t>
  </si>
  <si>
    <t>725980113RT1</t>
  </si>
  <si>
    <t>Systémové upevnění potrubí</t>
  </si>
  <si>
    <t>Položkový soupis prací, dodávek a služeb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</si>
</sst>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9"/>
      <name val="Arial CE"/>
      <charset val="238"/>
    </font>
  </fonts>
  <fills count="5">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CC"/>
        <bgColor indexed="64"/>
      </patternFill>
    </fill>
  </fills>
  <borders count="5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s>
  <cellStyleXfs count="2">
    <xf numFmtId="0" fontId="0" fillId="0" borderId="0"/>
    <xf numFmtId="0" fontId="1" fillId="0" borderId="0"/>
  </cellStyleXfs>
  <cellXfs count="242">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Alignment="1">
      <alignment horizontal="left" vertical="center"/>
    </xf>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0" fillId="0" borderId="0" xfId="0" applyNumberFormat="1"/>
    <xf numFmtId="4" fontId="0" fillId="0" borderId="0" xfId="0" applyNumberFormat="1"/>
    <xf numFmtId="3" fontId="0" fillId="0" borderId="26" xfId="0" applyNumberFormat="1" applyBorder="1"/>
    <xf numFmtId="3" fontId="0" fillId="4"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5" fillId="3" borderId="3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0" fontId="15"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7" xfId="0" applyNumberFormat="1" applyFont="1" applyBorder="1" applyAlignment="1">
      <alignment horizontal="center" vertical="center"/>
    </xf>
    <xf numFmtId="4" fontId="7" fillId="0" borderId="37" xfId="0" applyNumberFormat="1" applyFont="1" applyBorder="1" applyAlignment="1">
      <alignment vertical="center"/>
    </xf>
    <xf numFmtId="4" fontId="7" fillId="4" borderId="37" xfId="0" applyNumberFormat="1" applyFont="1" applyFill="1" applyBorder="1" applyAlignment="1">
      <alignment horizontal="center"/>
    </xf>
    <xf numFmtId="4" fontId="7" fillId="4" borderId="37"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49" fontId="0" fillId="0" borderId="38" xfId="0" applyNumberFormat="1" applyBorder="1" applyAlignment="1">
      <alignment vertical="center"/>
    </xf>
    <xf numFmtId="49" fontId="0" fillId="0" borderId="39" xfId="0" applyNumberFormat="1" applyBorder="1" applyAlignment="1">
      <alignment vertical="center"/>
    </xf>
    <xf numFmtId="0" fontId="0" fillId="0" borderId="42" xfId="0" applyBorder="1" applyAlignment="1">
      <alignment vertical="center"/>
    </xf>
    <xf numFmtId="0" fontId="0" fillId="0" borderId="43" xfId="0" applyBorder="1" applyAlignment="1">
      <alignment vertical="center"/>
    </xf>
    <xf numFmtId="0" fontId="0" fillId="3" borderId="44" xfId="0" applyFill="1" applyBorder="1"/>
    <xf numFmtId="49" fontId="0" fillId="3" borderId="41" xfId="0" applyNumberFormat="1" applyFill="1" applyBorder="1"/>
    <xf numFmtId="0" fontId="0" fillId="3" borderId="41" xfId="0" applyFill="1" applyBorder="1"/>
    <xf numFmtId="0" fontId="0" fillId="3" borderId="40" xfId="0" applyFill="1" applyBorder="1"/>
    <xf numFmtId="0" fontId="0" fillId="3" borderId="36" xfId="0" applyFill="1" applyBorder="1"/>
    <xf numFmtId="0" fontId="16" fillId="0" borderId="0" xfId="0" applyFont="1"/>
    <xf numFmtId="0" fontId="16" fillId="0" borderId="26" xfId="0" applyFont="1" applyBorder="1" applyAlignment="1">
      <alignment vertical="top"/>
    </xf>
    <xf numFmtId="0" fontId="0" fillId="3" borderId="10" xfId="0" applyFill="1" applyBorder="1" applyAlignment="1">
      <alignment vertical="top"/>
    </xf>
    <xf numFmtId="49" fontId="18" fillId="0" borderId="0" xfId="0" applyNumberFormat="1" applyFont="1" applyAlignment="1">
      <alignment wrapText="1"/>
    </xf>
    <xf numFmtId="0" fontId="0" fillId="3" borderId="35" xfId="0" applyFill="1" applyBorder="1"/>
    <xf numFmtId="49" fontId="0" fillId="3" borderId="35" xfId="0" applyNumberFormat="1" applyFill="1" applyBorder="1"/>
    <xf numFmtId="0" fontId="0" fillId="3" borderId="47" xfId="0" applyFill="1" applyBorder="1" applyAlignment="1">
      <alignment vertical="top"/>
    </xf>
    <xf numFmtId="0" fontId="0" fillId="3" borderId="48" xfId="0" applyFill="1" applyBorder="1" applyAlignment="1">
      <alignment wrapText="1"/>
    </xf>
    <xf numFmtId="0" fontId="16" fillId="0" borderId="33" xfId="0" applyFont="1" applyBorder="1" applyAlignment="1">
      <alignment vertical="top" shrinkToFit="1"/>
    </xf>
    <xf numFmtId="0" fontId="16" fillId="0" borderId="26" xfId="0" applyFont="1" applyBorder="1" applyAlignment="1">
      <alignment vertical="top" shrinkToFit="1"/>
    </xf>
    <xf numFmtId="0" fontId="0" fillId="3" borderId="37" xfId="0" applyFill="1" applyBorder="1" applyAlignment="1">
      <alignment vertical="top" shrinkToFit="1"/>
    </xf>
    <xf numFmtId="0" fontId="0" fillId="3" borderId="10" xfId="0" applyFill="1" applyBorder="1" applyAlignment="1">
      <alignment vertical="top" shrinkToFit="1"/>
    </xf>
    <xf numFmtId="164" fontId="16" fillId="0" borderId="33" xfId="0" applyNumberFormat="1" applyFont="1" applyBorder="1" applyAlignment="1">
      <alignment vertical="top" shrinkToFit="1"/>
    </xf>
    <xf numFmtId="164" fontId="0" fillId="3" borderId="37" xfId="0" applyNumberFormat="1" applyFill="1" applyBorder="1" applyAlignment="1">
      <alignment vertical="top" shrinkToFit="1"/>
    </xf>
    <xf numFmtId="4" fontId="16" fillId="0" borderId="33" xfId="0" applyNumberFormat="1" applyFont="1" applyBorder="1" applyAlignment="1">
      <alignment vertical="top" shrinkToFit="1"/>
    </xf>
    <xf numFmtId="4" fontId="0" fillId="3" borderId="37" xfId="0" applyNumberFormat="1" applyFill="1" applyBorder="1" applyAlignment="1">
      <alignment vertical="top" shrinkToFit="1"/>
    </xf>
    <xf numFmtId="0" fontId="0" fillId="3" borderId="49" xfId="0" applyFill="1" applyBorder="1"/>
    <xf numFmtId="0" fontId="0" fillId="3" borderId="50" xfId="0" applyFill="1" applyBorder="1" applyAlignment="1">
      <alignment wrapText="1"/>
    </xf>
    <xf numFmtId="0" fontId="0" fillId="3" borderId="51" xfId="0" applyFill="1" applyBorder="1" applyAlignment="1">
      <alignment vertical="top"/>
    </xf>
    <xf numFmtId="49" fontId="0" fillId="3" borderId="51" xfId="0" applyNumberFormat="1" applyFill="1" applyBorder="1" applyAlignment="1">
      <alignment vertical="top"/>
    </xf>
    <xf numFmtId="49" fontId="0" fillId="3" borderId="47" xfId="0" applyNumberFormat="1" applyFill="1" applyBorder="1" applyAlignment="1">
      <alignment vertical="top"/>
    </xf>
    <xf numFmtId="164" fontId="0" fillId="3" borderId="47" xfId="0" applyNumberFormat="1" applyFill="1" applyBorder="1" applyAlignment="1">
      <alignment vertical="top"/>
    </xf>
    <xf numFmtId="4" fontId="0" fillId="3" borderId="47" xfId="0" applyNumberFormat="1" applyFill="1" applyBorder="1" applyAlignment="1">
      <alignment vertical="top"/>
    </xf>
    <xf numFmtId="0" fontId="16" fillId="0" borderId="10" xfId="0" applyFont="1" applyBorder="1" applyAlignment="1">
      <alignment vertical="top"/>
    </xf>
    <xf numFmtId="0" fontId="16" fillId="0" borderId="37" xfId="0" applyFont="1" applyBorder="1" applyAlignment="1">
      <alignment vertical="top" shrinkToFit="1"/>
    </xf>
    <xf numFmtId="164" fontId="16" fillId="0" borderId="37" xfId="0" applyNumberFormat="1" applyFont="1" applyBorder="1" applyAlignment="1">
      <alignment vertical="top" shrinkToFit="1"/>
    </xf>
    <xf numFmtId="4" fontId="16" fillId="0" borderId="37" xfId="0" applyNumberFormat="1" applyFont="1" applyBorder="1" applyAlignment="1">
      <alignment vertical="top" shrinkToFit="1"/>
    </xf>
    <xf numFmtId="0" fontId="16" fillId="0" borderId="10" xfId="0" applyFont="1" applyBorder="1" applyAlignment="1">
      <alignment vertical="top" shrinkToFit="1"/>
    </xf>
    <xf numFmtId="0" fontId="16" fillId="0" borderId="33" xfId="0" applyFont="1" applyBorder="1" applyAlignment="1">
      <alignment horizontal="left" vertical="top" wrapText="1"/>
    </xf>
    <xf numFmtId="0" fontId="0" fillId="3" borderId="37" xfId="0" applyFill="1" applyBorder="1" applyAlignment="1">
      <alignment horizontal="left" vertical="top" wrapText="1"/>
    </xf>
    <xf numFmtId="0" fontId="16" fillId="0" borderId="37" xfId="0" applyFont="1" applyBorder="1" applyAlignment="1">
      <alignment horizontal="left" vertical="top" wrapText="1"/>
    </xf>
    <xf numFmtId="49" fontId="0" fillId="0" borderId="0" xfId="0" applyNumberFormat="1" applyAlignment="1">
      <alignment horizontal="left" vertical="top" wrapText="1"/>
    </xf>
    <xf numFmtId="49" fontId="0" fillId="0" borderId="0" xfId="0" applyNumberFormat="1" applyAlignment="1">
      <alignment horizontal="left" wrapText="1"/>
    </xf>
    <xf numFmtId="0" fontId="0" fillId="3" borderId="50" xfId="0" applyFill="1" applyBorder="1" applyAlignment="1">
      <alignment horizontal="center" wrapText="1"/>
    </xf>
    <xf numFmtId="0" fontId="0" fillId="3" borderId="47" xfId="0" applyFill="1" applyBorder="1" applyAlignment="1">
      <alignment horizontal="center" vertical="top"/>
    </xf>
    <xf numFmtId="0" fontId="16" fillId="0" borderId="33" xfId="0" applyFont="1" applyBorder="1" applyAlignment="1">
      <alignment horizontal="center" vertical="top" shrinkToFit="1"/>
    </xf>
    <xf numFmtId="0" fontId="0" fillId="3" borderId="37" xfId="0" applyFill="1" applyBorder="1" applyAlignment="1">
      <alignment horizontal="center" vertical="top" shrinkToFit="1"/>
    </xf>
    <xf numFmtId="0" fontId="16" fillId="0" borderId="37" xfId="0" applyFont="1" applyBorder="1" applyAlignment="1">
      <alignment horizontal="center" vertical="top" shrinkToFit="1"/>
    </xf>
    <xf numFmtId="0" fontId="0" fillId="3" borderId="41" xfId="0" applyFill="1" applyBorder="1" applyAlignment="1">
      <alignment horizontal="center"/>
    </xf>
    <xf numFmtId="0" fontId="0" fillId="3" borderId="35" xfId="0" applyFill="1" applyBorder="1" applyAlignment="1">
      <alignment horizontal="center"/>
    </xf>
    <xf numFmtId="0" fontId="3" fillId="2" borderId="0" xfId="0" applyFont="1" applyFill="1" applyAlignment="1">
      <alignment horizontal="left" wrapText="1"/>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49"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8" fillId="3" borderId="2" xfId="0" applyFont="1" applyFill="1" applyBorder="1" applyAlignment="1">
      <alignment horizontal="center" vertical="center"/>
    </xf>
    <xf numFmtId="0" fontId="0" fillId="0" borderId="6" xfId="0" applyBorder="1" applyAlignment="1">
      <alignment horizontal="right" indent="1"/>
    </xf>
    <xf numFmtId="0" fontId="0" fillId="0" borderId="8" xfId="0" applyBorder="1" applyAlignment="1">
      <alignment horizontal="right" indent="1"/>
    </xf>
    <xf numFmtId="49" fontId="8" fillId="0" borderId="0" xfId="0" applyNumberFormat="1" applyFont="1" applyAlignment="1">
      <alignment horizontal="left" vertical="center"/>
    </xf>
    <xf numFmtId="49" fontId="8" fillId="0" borderId="6" xfId="0" applyNumberFormat="1" applyFont="1" applyBorder="1" applyAlignment="1">
      <alignment horizontal="left"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0" borderId="18" xfId="0" applyNumberFormat="1" applyFont="1" applyBorder="1" applyAlignment="1">
      <alignment horizontal="left" vertic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5" fillId="3"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0" fontId="8" fillId="0" borderId="6" xfId="0" applyFont="1" applyBorder="1" applyAlignment="1">
      <alignment horizontal="center"/>
    </xf>
    <xf numFmtId="0" fontId="0" fillId="0" borderId="18" xfId="0" applyBorder="1" applyAlignment="1">
      <alignment horizontal="center"/>
    </xf>
    <xf numFmtId="2" fontId="12" fillId="3" borderId="7" xfId="0" applyNumberFormat="1" applyFont="1" applyFill="1" applyBorder="1" applyAlignment="1">
      <alignment horizontal="right" vertical="center"/>
    </xf>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4" fontId="7" fillId="0" borderId="37"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4" borderId="37" xfId="0" applyNumberFormat="1" applyFont="1" applyFill="1" applyBorder="1"/>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26" xfId="0" applyFont="1" applyBorder="1" applyAlignment="1">
      <alignment horizontal="left" vertical="top" wrapText="1"/>
    </xf>
    <xf numFmtId="0" fontId="17" fillId="0" borderId="0" xfId="0" applyFont="1" applyAlignment="1">
      <alignment vertical="top" wrapText="1" shrinkToFit="1"/>
    </xf>
    <xf numFmtId="164" fontId="17" fillId="0" borderId="0" xfId="0" applyNumberFormat="1" applyFont="1" applyAlignment="1">
      <alignment vertical="top" wrapText="1" shrinkToFit="1"/>
    </xf>
    <xf numFmtId="4" fontId="17" fillId="0" borderId="0" xfId="0" applyNumberFormat="1" applyFont="1" applyAlignment="1">
      <alignment vertical="top" wrapText="1" shrinkToFit="1"/>
    </xf>
    <xf numFmtId="4" fontId="17" fillId="0" borderId="34" xfId="0" applyNumberFormat="1" applyFont="1" applyBorder="1" applyAlignment="1">
      <alignment vertical="top" wrapText="1" shrinkToFit="1"/>
    </xf>
    <xf numFmtId="0" fontId="6" fillId="0" borderId="0" xfId="0" applyFont="1" applyAlignment="1">
      <alignment horizontal="center"/>
    </xf>
    <xf numFmtId="49" fontId="0" fillId="0" borderId="38" xfId="0" applyNumberFormat="1" applyBorder="1" applyAlignment="1">
      <alignment vertical="center"/>
    </xf>
    <xf numFmtId="0" fontId="0" fillId="0" borderId="38" xfId="0" applyBorder="1" applyAlignment="1">
      <alignment vertical="center"/>
    </xf>
    <xf numFmtId="0" fontId="0" fillId="0" borderId="45" xfId="0" applyBorder="1" applyAlignment="1">
      <alignment vertical="center"/>
    </xf>
    <xf numFmtId="49" fontId="0" fillId="0" borderId="39" xfId="0" applyNumberFormat="1" applyBorder="1" applyAlignment="1">
      <alignment vertical="center"/>
    </xf>
    <xf numFmtId="0" fontId="0" fillId="0" borderId="39" xfId="0" applyBorder="1" applyAlignment="1">
      <alignment vertical="center"/>
    </xf>
    <xf numFmtId="0" fontId="0" fillId="0" borderId="46" xfId="0" applyBorder="1" applyAlignment="1">
      <alignment vertical="center"/>
    </xf>
  </cellXfs>
  <cellStyles count="2">
    <cellStyle name="Normální" xfId="0" builtinId="0"/>
    <cellStyle name="normální 2" xfId="1" xr:uid="{62E2732E-0A03-4D95-A995-087900F3657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57A9B-0AAF-4A4B-9B33-C911FD881112}">
  <dimension ref="A1:G2"/>
  <sheetViews>
    <sheetView workbookViewId="0">
      <selection activeCell="A2" sqref="A2:G2"/>
    </sheetView>
  </sheetViews>
  <sheetFormatPr defaultRowHeight="12.75" x14ac:dyDescent="0.2"/>
  <sheetData>
    <row r="1" spans="1:7" x14ac:dyDescent="0.2">
      <c r="A1" s="27" t="s">
        <v>38</v>
      </c>
    </row>
    <row r="2" spans="1:7" ht="57.75" customHeight="1" x14ac:dyDescent="0.2">
      <c r="A2" s="177" t="s">
        <v>39</v>
      </c>
      <c r="B2" s="177"/>
      <c r="C2" s="177"/>
      <c r="D2" s="177"/>
      <c r="E2" s="177"/>
      <c r="F2" s="177"/>
      <c r="G2" s="177"/>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459F1-3103-4FF5-99C3-6A27EA9BD70F}">
  <sheetPr codeName="List5112">
    <tabColor rgb="FF66FF66"/>
  </sheetPr>
  <dimension ref="A1:O56"/>
  <sheetViews>
    <sheetView showGridLines="0" tabSelected="1" view="pageBreakPreview" topLeftCell="B1" zoomScaleNormal="100" zoomScaleSheetLayoutView="100" workbookViewId="0">
      <selection activeCell="M18" sqref="M1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9" width="12.7109375" customWidth="1"/>
    <col min="10" max="10" width="6.7109375" customWidth="1"/>
    <col min="11" max="11" width="4.28515625" customWidth="1"/>
    <col min="12" max="15" width="10.7109375" customWidth="1"/>
  </cols>
  <sheetData>
    <row r="1" spans="1:15" ht="33.75" customHeight="1" x14ac:dyDescent="0.2">
      <c r="A1" s="62" t="s">
        <v>36</v>
      </c>
      <c r="B1" s="192" t="s">
        <v>214</v>
      </c>
      <c r="C1" s="193"/>
      <c r="D1" s="193"/>
      <c r="E1" s="193"/>
      <c r="F1" s="193"/>
      <c r="G1" s="193"/>
      <c r="H1" s="193"/>
      <c r="I1" s="193"/>
      <c r="J1" s="194"/>
    </row>
    <row r="2" spans="1:15" ht="23.25" customHeight="1" x14ac:dyDescent="0.2">
      <c r="A2" s="3"/>
      <c r="B2" s="70" t="s">
        <v>40</v>
      </c>
      <c r="C2" s="71"/>
      <c r="D2" s="178" t="s">
        <v>44</v>
      </c>
      <c r="E2" s="179"/>
      <c r="F2" s="179"/>
      <c r="G2" s="179"/>
      <c r="H2" s="179"/>
      <c r="I2" s="179"/>
      <c r="J2" s="180"/>
      <c r="O2" s="1"/>
    </row>
    <row r="3" spans="1:15" ht="23.25" hidden="1" customHeight="1" x14ac:dyDescent="0.2">
      <c r="A3" s="3"/>
      <c r="B3" s="72" t="s">
        <v>42</v>
      </c>
      <c r="C3" s="73"/>
      <c r="D3" s="185"/>
      <c r="E3" s="186"/>
      <c r="F3" s="186"/>
      <c r="G3" s="186"/>
      <c r="H3" s="186"/>
      <c r="I3" s="186"/>
      <c r="J3" s="187"/>
    </row>
    <row r="4" spans="1:15" ht="23.25" hidden="1" customHeight="1" x14ac:dyDescent="0.2">
      <c r="A4" s="3"/>
      <c r="B4" s="74" t="s">
        <v>43</v>
      </c>
      <c r="C4" s="75"/>
      <c r="D4" s="76"/>
      <c r="E4" s="76"/>
      <c r="F4" s="77"/>
      <c r="G4" s="77"/>
      <c r="H4" s="77"/>
      <c r="I4" s="77"/>
      <c r="J4" s="78"/>
    </row>
    <row r="5" spans="1:15" ht="24" customHeight="1" x14ac:dyDescent="0.2">
      <c r="A5" s="3"/>
      <c r="B5" s="39" t="s">
        <v>21</v>
      </c>
      <c r="D5" s="79"/>
      <c r="E5" s="22"/>
      <c r="F5" s="22"/>
      <c r="G5" s="22"/>
      <c r="H5" s="24" t="s">
        <v>33</v>
      </c>
      <c r="I5" s="79"/>
      <c r="J5" s="9"/>
    </row>
    <row r="6" spans="1:15" ht="15.75" customHeight="1" x14ac:dyDescent="0.2">
      <c r="A6" s="3"/>
      <c r="B6" s="34"/>
      <c r="C6" s="22"/>
      <c r="D6" s="79"/>
      <c r="E6" s="22"/>
      <c r="F6" s="22"/>
      <c r="G6" s="22"/>
      <c r="H6" s="24" t="s">
        <v>34</v>
      </c>
      <c r="I6" s="79"/>
      <c r="J6" s="9"/>
    </row>
    <row r="7" spans="1:15" ht="15.75" customHeight="1" x14ac:dyDescent="0.2">
      <c r="A7" s="3"/>
      <c r="B7" s="35"/>
      <c r="C7" s="80"/>
      <c r="D7" s="69"/>
      <c r="E7" s="29"/>
      <c r="F7" s="29"/>
      <c r="G7" s="29"/>
      <c r="H7" s="30"/>
      <c r="I7" s="29"/>
      <c r="J7" s="42"/>
    </row>
    <row r="8" spans="1:15" ht="24" hidden="1" customHeight="1" x14ac:dyDescent="0.2">
      <c r="A8" s="3"/>
      <c r="B8" s="39" t="s">
        <v>19</v>
      </c>
      <c r="D8" s="28"/>
      <c r="H8" s="24" t="s">
        <v>33</v>
      </c>
      <c r="I8" s="28"/>
      <c r="J8" s="9"/>
    </row>
    <row r="9" spans="1:15" ht="15.75" hidden="1" customHeight="1" x14ac:dyDescent="0.2">
      <c r="A9" s="3"/>
      <c r="B9" s="3"/>
      <c r="D9" s="28"/>
      <c r="H9" s="24" t="s">
        <v>34</v>
      </c>
      <c r="I9" s="28"/>
      <c r="J9" s="9"/>
    </row>
    <row r="10" spans="1:15" ht="15.75" hidden="1" customHeight="1" x14ac:dyDescent="0.2">
      <c r="A10" s="3"/>
      <c r="B10" s="43"/>
      <c r="C10" s="23"/>
      <c r="D10" s="38"/>
      <c r="E10" s="30"/>
      <c r="F10" s="30"/>
      <c r="G10" s="15"/>
      <c r="H10" s="15"/>
      <c r="I10" s="44"/>
      <c r="J10" s="42"/>
    </row>
    <row r="11" spans="1:15" ht="24" customHeight="1" x14ac:dyDescent="0.2">
      <c r="A11" s="3"/>
      <c r="B11" s="39" t="s">
        <v>18</v>
      </c>
      <c r="D11" s="203"/>
      <c r="E11" s="203"/>
      <c r="F11" s="203"/>
      <c r="G11" s="203"/>
      <c r="H11" s="24" t="s">
        <v>33</v>
      </c>
      <c r="I11" s="79"/>
      <c r="J11" s="9"/>
    </row>
    <row r="12" spans="1:15" ht="15.75" customHeight="1" x14ac:dyDescent="0.2">
      <c r="A12" s="3"/>
      <c r="B12" s="34"/>
      <c r="C12" s="22"/>
      <c r="D12" s="190"/>
      <c r="E12" s="190"/>
      <c r="F12" s="190"/>
      <c r="G12" s="190"/>
      <c r="H12" s="24" t="s">
        <v>34</v>
      </c>
      <c r="I12" s="79"/>
      <c r="J12" s="9"/>
    </row>
    <row r="13" spans="1:15" ht="15.75" customHeight="1" x14ac:dyDescent="0.2">
      <c r="A13" s="3"/>
      <c r="B13" s="35"/>
      <c r="C13" s="80"/>
      <c r="D13" s="191"/>
      <c r="E13" s="191"/>
      <c r="F13" s="191"/>
      <c r="G13" s="191"/>
      <c r="H13" s="25"/>
      <c r="I13" s="29"/>
      <c r="J13" s="42"/>
    </row>
    <row r="14" spans="1:15" ht="24" customHeight="1" x14ac:dyDescent="0.2">
      <c r="A14" s="3"/>
      <c r="B14" s="55" t="s">
        <v>20</v>
      </c>
      <c r="C14" s="56"/>
      <c r="D14" s="57"/>
      <c r="E14" s="58"/>
      <c r="F14" s="58"/>
      <c r="G14" s="58"/>
      <c r="H14" s="59"/>
      <c r="I14" s="58"/>
      <c r="J14" s="60"/>
    </row>
    <row r="15" spans="1:15" ht="32.25" customHeight="1" x14ac:dyDescent="0.2">
      <c r="A15" s="3"/>
      <c r="B15" s="43" t="s">
        <v>31</v>
      </c>
      <c r="C15" s="61"/>
      <c r="D15" s="15"/>
      <c r="E15" s="184"/>
      <c r="F15" s="184"/>
      <c r="G15" s="188"/>
      <c r="H15" s="188"/>
      <c r="I15" s="188" t="s">
        <v>28</v>
      </c>
      <c r="J15" s="189"/>
    </row>
    <row r="16" spans="1:15" ht="23.25" customHeight="1" x14ac:dyDescent="0.2">
      <c r="A16" s="126" t="s">
        <v>23</v>
      </c>
      <c r="B16" s="127" t="s">
        <v>23</v>
      </c>
      <c r="C16" s="47"/>
      <c r="D16" s="48"/>
      <c r="E16" s="181"/>
      <c r="F16" s="182"/>
      <c r="G16" s="181"/>
      <c r="H16" s="182"/>
      <c r="I16" s="181">
        <f>I47+I48</f>
        <v>0</v>
      </c>
      <c r="J16" s="183"/>
    </row>
    <row r="17" spans="1:10" ht="23.25" customHeight="1" x14ac:dyDescent="0.2">
      <c r="A17" s="126" t="s">
        <v>24</v>
      </c>
      <c r="B17" s="127" t="s">
        <v>24</v>
      </c>
      <c r="C17" s="47"/>
      <c r="D17" s="48"/>
      <c r="E17" s="181"/>
      <c r="F17" s="182"/>
      <c r="G17" s="181"/>
      <c r="H17" s="182"/>
      <c r="I17" s="181">
        <f>I49+I50+I51+I52</f>
        <v>0</v>
      </c>
      <c r="J17" s="183"/>
    </row>
    <row r="18" spans="1:10" ht="23.25" customHeight="1" x14ac:dyDescent="0.2">
      <c r="A18" s="126" t="s">
        <v>25</v>
      </c>
      <c r="B18" s="127" t="s">
        <v>25</v>
      </c>
      <c r="C18" s="47"/>
      <c r="D18" s="48"/>
      <c r="E18" s="181"/>
      <c r="F18" s="182"/>
      <c r="G18" s="181"/>
      <c r="H18" s="182"/>
      <c r="I18" s="181">
        <v>0</v>
      </c>
      <c r="J18" s="183"/>
    </row>
    <row r="19" spans="1:10" ht="23.25" customHeight="1" x14ac:dyDescent="0.2">
      <c r="A19" s="126" t="s">
        <v>62</v>
      </c>
      <c r="B19" s="127" t="s">
        <v>26</v>
      </c>
      <c r="C19" s="47"/>
      <c r="D19" s="48"/>
      <c r="E19" s="181"/>
      <c r="F19" s="182"/>
      <c r="G19" s="181"/>
      <c r="H19" s="182"/>
      <c r="I19" s="181">
        <v>0</v>
      </c>
      <c r="J19" s="183"/>
    </row>
    <row r="20" spans="1:10" ht="23.25" customHeight="1" x14ac:dyDescent="0.2">
      <c r="A20" s="126" t="s">
        <v>63</v>
      </c>
      <c r="B20" s="127" t="s">
        <v>27</v>
      </c>
      <c r="C20" s="47"/>
      <c r="D20" s="48"/>
      <c r="E20" s="181"/>
      <c r="F20" s="182"/>
      <c r="G20" s="181"/>
      <c r="H20" s="182"/>
      <c r="I20" s="181">
        <v>0</v>
      </c>
      <c r="J20" s="183"/>
    </row>
    <row r="21" spans="1:10" ht="23.25" customHeight="1" x14ac:dyDescent="0.2">
      <c r="A21" s="3"/>
      <c r="B21" s="63" t="s">
        <v>28</v>
      </c>
      <c r="C21" s="64"/>
      <c r="D21" s="65"/>
      <c r="E21" s="201"/>
      <c r="F21" s="202"/>
      <c r="G21" s="201"/>
      <c r="H21" s="202"/>
      <c r="I21" s="201">
        <f>SUM(I16:J20)</f>
        <v>0</v>
      </c>
      <c r="J21" s="206"/>
    </row>
    <row r="22" spans="1:10" ht="33" customHeight="1" x14ac:dyDescent="0.2">
      <c r="A22" s="3"/>
      <c r="B22" s="54" t="s">
        <v>32</v>
      </c>
      <c r="C22" s="47"/>
      <c r="D22" s="48"/>
      <c r="E22" s="53"/>
      <c r="F22" s="50"/>
      <c r="G22" s="41"/>
      <c r="H22" s="41"/>
      <c r="I22" s="41"/>
      <c r="J22" s="51"/>
    </row>
    <row r="23" spans="1:10" ht="23.25" customHeight="1" x14ac:dyDescent="0.2">
      <c r="A23" s="3"/>
      <c r="B23" s="46" t="s">
        <v>11</v>
      </c>
      <c r="C23" s="47"/>
      <c r="D23" s="48"/>
      <c r="E23" s="49">
        <v>12</v>
      </c>
      <c r="F23" s="50" t="s">
        <v>0</v>
      </c>
      <c r="G23" s="199">
        <v>0</v>
      </c>
      <c r="H23" s="200"/>
      <c r="I23" s="200"/>
      <c r="J23" s="51" t="str">
        <f t="shared" ref="J23:J28" si="0">Mena</f>
        <v>CZK</v>
      </c>
    </row>
    <row r="24" spans="1:10" ht="23.25" customHeight="1" x14ac:dyDescent="0.2">
      <c r="A24" s="3"/>
      <c r="B24" s="46" t="s">
        <v>12</v>
      </c>
      <c r="C24" s="47"/>
      <c r="D24" s="48"/>
      <c r="E24" s="49">
        <f>SazbaDPH1</f>
        <v>12</v>
      </c>
      <c r="F24" s="50" t="s">
        <v>0</v>
      </c>
      <c r="G24" s="204">
        <v>0</v>
      </c>
      <c r="H24" s="205"/>
      <c r="I24" s="205"/>
      <c r="J24" s="51" t="str">
        <f t="shared" si="0"/>
        <v>CZK</v>
      </c>
    </row>
    <row r="25" spans="1:10" ht="23.25" customHeight="1" x14ac:dyDescent="0.2">
      <c r="A25" s="3"/>
      <c r="B25" s="46" t="s">
        <v>13</v>
      </c>
      <c r="C25" s="47"/>
      <c r="D25" s="48"/>
      <c r="E25" s="49">
        <v>21</v>
      </c>
      <c r="F25" s="50" t="s">
        <v>0</v>
      </c>
      <c r="G25" s="199">
        <f>I21</f>
        <v>0</v>
      </c>
      <c r="H25" s="200"/>
      <c r="I25" s="200"/>
      <c r="J25" s="51" t="str">
        <f t="shared" si="0"/>
        <v>CZK</v>
      </c>
    </row>
    <row r="26" spans="1:10" ht="23.25" customHeight="1" x14ac:dyDescent="0.2">
      <c r="A26" s="3"/>
      <c r="B26" s="40" t="s">
        <v>14</v>
      </c>
      <c r="C26" s="19"/>
      <c r="D26" s="15"/>
      <c r="E26" s="36">
        <f>SazbaDPH2</f>
        <v>21</v>
      </c>
      <c r="F26" s="37" t="s">
        <v>0</v>
      </c>
      <c r="G26" s="195">
        <f>ZakladDPHZakl*0.21</f>
        <v>0</v>
      </c>
      <c r="H26" s="196"/>
      <c r="I26" s="196"/>
      <c r="J26" s="45" t="str">
        <f t="shared" si="0"/>
        <v>CZK</v>
      </c>
    </row>
    <row r="27" spans="1:10" ht="23.25" customHeight="1" thickBot="1" x14ac:dyDescent="0.25">
      <c r="A27" s="3"/>
      <c r="B27" s="39" t="s">
        <v>4</v>
      </c>
      <c r="C27" s="17"/>
      <c r="D27" s="20"/>
      <c r="E27" s="17"/>
      <c r="F27" s="18"/>
      <c r="G27" s="197">
        <v>0</v>
      </c>
      <c r="H27" s="197"/>
      <c r="I27" s="197"/>
      <c r="J27" s="52" t="str">
        <f t="shared" si="0"/>
        <v>CZK</v>
      </c>
    </row>
    <row r="28" spans="1:10" ht="27.75" hidden="1" customHeight="1" thickBot="1" x14ac:dyDescent="0.25">
      <c r="A28" s="3"/>
      <c r="B28" s="99" t="s">
        <v>22</v>
      </c>
      <c r="C28" s="100"/>
      <c r="D28" s="100"/>
      <c r="E28" s="101"/>
      <c r="F28" s="102"/>
      <c r="G28" s="198">
        <v>720398.73</v>
      </c>
      <c r="H28" s="218"/>
      <c r="I28" s="218"/>
      <c r="J28" s="103" t="str">
        <f t="shared" si="0"/>
        <v>CZK</v>
      </c>
    </row>
    <row r="29" spans="1:10" ht="27.75" customHeight="1" thickBot="1" x14ac:dyDescent="0.25">
      <c r="A29" s="3"/>
      <c r="B29" s="99" t="s">
        <v>35</v>
      </c>
      <c r="C29" s="104"/>
      <c r="D29" s="104"/>
      <c r="E29" s="104"/>
      <c r="F29" s="104"/>
      <c r="G29" s="198">
        <f>ZakladDPHZakl+DPHZakl</f>
        <v>0</v>
      </c>
      <c r="H29" s="198"/>
      <c r="I29" s="198"/>
      <c r="J29" s="105" t="s">
        <v>47</v>
      </c>
    </row>
    <row r="30" spans="1:10" ht="12.75" customHeight="1" x14ac:dyDescent="0.2">
      <c r="A30" s="3"/>
      <c r="B30" s="3"/>
      <c r="J30" s="10"/>
    </row>
    <row r="31" spans="1:10" ht="30" customHeight="1" x14ac:dyDescent="0.2">
      <c r="A31" s="3"/>
      <c r="B31" s="3"/>
      <c r="J31" s="10"/>
    </row>
    <row r="32" spans="1:10" ht="18.75" customHeight="1" x14ac:dyDescent="0.2">
      <c r="A32" s="3"/>
      <c r="B32" s="21"/>
      <c r="C32" s="16" t="s">
        <v>10</v>
      </c>
      <c r="D32" s="32"/>
      <c r="E32" s="32"/>
      <c r="F32" s="16" t="s">
        <v>9</v>
      </c>
      <c r="G32" s="32"/>
      <c r="H32" s="33"/>
      <c r="I32" s="32"/>
      <c r="J32" s="10"/>
    </row>
    <row r="33" spans="1:10" ht="47.25" customHeight="1" x14ac:dyDescent="0.2">
      <c r="A33" s="3"/>
      <c r="B33" s="3"/>
      <c r="J33" s="10"/>
    </row>
    <row r="34" spans="1:10" s="27" customFormat="1" ht="18.75" customHeight="1" x14ac:dyDescent="0.2">
      <c r="A34" s="26"/>
      <c r="B34" s="26"/>
      <c r="D34" s="216"/>
      <c r="E34" s="216"/>
      <c r="G34" s="216"/>
      <c r="H34" s="216"/>
      <c r="I34" s="216"/>
      <c r="J34" s="31"/>
    </row>
    <row r="35" spans="1:10" ht="12.75" customHeight="1" x14ac:dyDescent="0.2">
      <c r="A35" s="3"/>
      <c r="B35" s="3"/>
      <c r="D35" s="217" t="s">
        <v>2</v>
      </c>
      <c r="E35" s="217"/>
      <c r="H35" s="11" t="s">
        <v>3</v>
      </c>
      <c r="J35" s="10"/>
    </row>
    <row r="36" spans="1:10" ht="13.5" customHeight="1" thickBot="1" x14ac:dyDescent="0.25">
      <c r="A36" s="12"/>
      <c r="B36" s="12"/>
      <c r="C36" s="13"/>
      <c r="D36" s="13"/>
      <c r="E36" s="13"/>
      <c r="F36" s="13"/>
      <c r="G36" s="13"/>
      <c r="H36" s="13"/>
      <c r="I36" s="13"/>
      <c r="J36" s="14"/>
    </row>
    <row r="37" spans="1:10" ht="27" hidden="1" customHeight="1" x14ac:dyDescent="0.25">
      <c r="B37" s="66" t="s">
        <v>15</v>
      </c>
      <c r="C37" s="2"/>
      <c r="D37" s="2"/>
      <c r="E37" s="2"/>
      <c r="F37" s="91"/>
      <c r="G37" s="91"/>
      <c r="H37" s="91"/>
      <c r="I37" s="91"/>
      <c r="J37" s="2"/>
    </row>
    <row r="38" spans="1:10" ht="25.5" hidden="1" customHeight="1" x14ac:dyDescent="0.2">
      <c r="A38" s="83" t="s">
        <v>37</v>
      </c>
      <c r="B38" s="85" t="s">
        <v>16</v>
      </c>
      <c r="C38" s="86" t="s">
        <v>5</v>
      </c>
      <c r="D38" s="87"/>
      <c r="E38" s="87"/>
      <c r="F38" s="92" t="str">
        <f>B23</f>
        <v>Základ pro sníženou DPH</v>
      </c>
      <c r="G38" s="92" t="str">
        <f>B25</f>
        <v>Základ pro základní DPH</v>
      </c>
      <c r="H38" s="93" t="s">
        <v>17</v>
      </c>
      <c r="I38" s="93" t="s">
        <v>1</v>
      </c>
      <c r="J38" s="88" t="s">
        <v>0</v>
      </c>
    </row>
    <row r="39" spans="1:10" ht="25.5" hidden="1" customHeight="1" x14ac:dyDescent="0.2">
      <c r="A39" s="83">
        <v>1</v>
      </c>
      <c r="B39" s="89" t="s">
        <v>45</v>
      </c>
      <c r="C39" s="207" t="s">
        <v>44</v>
      </c>
      <c r="D39" s="208"/>
      <c r="E39" s="208"/>
      <c r="F39" s="94">
        <v>0</v>
      </c>
      <c r="G39" s="95">
        <v>720398.73</v>
      </c>
      <c r="H39" s="96">
        <v>151284</v>
      </c>
      <c r="I39" s="96">
        <v>871682.73</v>
      </c>
      <c r="J39" s="90">
        <f>IF(CenaCelkemVypocet=0,"",I39/CenaCelkemVypocet*100)</f>
        <v>100</v>
      </c>
    </row>
    <row r="40" spans="1:10" ht="25.5" hidden="1" customHeight="1" x14ac:dyDescent="0.2">
      <c r="A40" s="83"/>
      <c r="B40" s="209" t="s">
        <v>46</v>
      </c>
      <c r="C40" s="210"/>
      <c r="D40" s="210"/>
      <c r="E40" s="211"/>
      <c r="F40" s="97">
        <f>SUMIF(A39:A39,"=1",F39:F39)</f>
        <v>0</v>
      </c>
      <c r="G40" s="98">
        <f>SUMIF(A39:A39,"=1",G39:G39)</f>
        <v>720398.73</v>
      </c>
      <c r="H40" s="98">
        <f>SUMIF(A39:A39,"=1",H39:H39)</f>
        <v>151284</v>
      </c>
      <c r="I40" s="98">
        <f>SUMIF(A39:A39,"=1",I39:I39)</f>
        <v>871682.73</v>
      </c>
      <c r="J40" s="84">
        <f>SUMIF(A39:A39,"=1",J39:J39)</f>
        <v>100</v>
      </c>
    </row>
    <row r="44" spans="1:10" ht="15.75" x14ac:dyDescent="0.25">
      <c r="B44" s="106" t="s">
        <v>48</v>
      </c>
    </row>
    <row r="46" spans="1:10" ht="25.5" customHeight="1" x14ac:dyDescent="0.2">
      <c r="A46" s="107"/>
      <c r="B46" s="111" t="s">
        <v>16</v>
      </c>
      <c r="C46" s="111" t="s">
        <v>5</v>
      </c>
      <c r="D46" s="112"/>
      <c r="E46" s="112"/>
      <c r="F46" s="115" t="s">
        <v>49</v>
      </c>
      <c r="G46" s="115"/>
      <c r="H46" s="115"/>
      <c r="I46" s="212" t="s">
        <v>28</v>
      </c>
      <c r="J46" s="212"/>
    </row>
    <row r="47" spans="1:10" ht="25.5" customHeight="1" x14ac:dyDescent="0.2">
      <c r="A47" s="108"/>
      <c r="B47" s="116" t="s">
        <v>50</v>
      </c>
      <c r="C47" s="214" t="s">
        <v>51</v>
      </c>
      <c r="D47" s="215"/>
      <c r="E47" s="215"/>
      <c r="F47" s="118" t="s">
        <v>23</v>
      </c>
      <c r="G47" s="119"/>
      <c r="H47" s="119"/>
      <c r="I47" s="213">
        <f>'soupis prací Pol'!G8</f>
        <v>0</v>
      </c>
      <c r="J47" s="213"/>
    </row>
    <row r="48" spans="1:10" ht="25.5" customHeight="1" x14ac:dyDescent="0.2">
      <c r="A48" s="108"/>
      <c r="B48" s="110" t="s">
        <v>52</v>
      </c>
      <c r="C48" s="220" t="s">
        <v>53</v>
      </c>
      <c r="D48" s="221"/>
      <c r="E48" s="221"/>
      <c r="F48" s="120" t="s">
        <v>23</v>
      </c>
      <c r="G48" s="121"/>
      <c r="H48" s="121"/>
      <c r="I48" s="219">
        <f>'soupis prací Pol'!G17</f>
        <v>0</v>
      </c>
      <c r="J48" s="219"/>
    </row>
    <row r="49" spans="1:10" ht="25.5" customHeight="1" x14ac:dyDescent="0.2">
      <c r="A49" s="108"/>
      <c r="B49" s="110" t="s">
        <v>54</v>
      </c>
      <c r="C49" s="220" t="s">
        <v>55</v>
      </c>
      <c r="D49" s="221"/>
      <c r="E49" s="221"/>
      <c r="F49" s="120" t="s">
        <v>24</v>
      </c>
      <c r="G49" s="121"/>
      <c r="H49" s="121"/>
      <c r="I49" s="219">
        <f>'soupis prací Pol'!G19</f>
        <v>0</v>
      </c>
      <c r="J49" s="219"/>
    </row>
    <row r="50" spans="1:10" ht="25.5" customHeight="1" x14ac:dyDescent="0.2">
      <c r="A50" s="108"/>
      <c r="B50" s="110" t="s">
        <v>56</v>
      </c>
      <c r="C50" s="220" t="s">
        <v>57</v>
      </c>
      <c r="D50" s="221"/>
      <c r="E50" s="221"/>
      <c r="F50" s="120" t="s">
        <v>24</v>
      </c>
      <c r="G50" s="121"/>
      <c r="H50" s="121"/>
      <c r="I50" s="219">
        <f>'soupis prací Pol'!G40</f>
        <v>0</v>
      </c>
      <c r="J50" s="219"/>
    </row>
    <row r="51" spans="1:10" ht="25.5" customHeight="1" x14ac:dyDescent="0.2">
      <c r="A51" s="108"/>
      <c r="B51" s="110" t="s">
        <v>58</v>
      </c>
      <c r="C51" s="220" t="s">
        <v>59</v>
      </c>
      <c r="D51" s="221"/>
      <c r="E51" s="221"/>
      <c r="F51" s="120" t="s">
        <v>24</v>
      </c>
      <c r="G51" s="121"/>
      <c r="H51" s="121"/>
      <c r="I51" s="219">
        <f>'soupis prací Pol'!G60</f>
        <v>0</v>
      </c>
      <c r="J51" s="219"/>
    </row>
    <row r="52" spans="1:10" ht="25.5" customHeight="1" x14ac:dyDescent="0.2">
      <c r="A52" s="108"/>
      <c r="B52" s="117" t="s">
        <v>60</v>
      </c>
      <c r="C52" s="223" t="s">
        <v>61</v>
      </c>
      <c r="D52" s="224"/>
      <c r="E52" s="224"/>
      <c r="F52" s="122" t="s">
        <v>24</v>
      </c>
      <c r="G52" s="123"/>
      <c r="H52" s="123"/>
      <c r="I52" s="222">
        <f>'soupis prací Pol'!G77</f>
        <v>0</v>
      </c>
      <c r="J52" s="222"/>
    </row>
    <row r="53" spans="1:10" ht="25.5" customHeight="1" x14ac:dyDescent="0.2">
      <c r="A53" s="109"/>
      <c r="B53" s="113" t="s">
        <v>1</v>
      </c>
      <c r="C53" s="113"/>
      <c r="D53" s="114"/>
      <c r="E53" s="114"/>
      <c r="F53" s="124"/>
      <c r="G53" s="125"/>
      <c r="H53" s="125"/>
      <c r="I53" s="225">
        <f>SUM(I47:I52)</f>
        <v>0</v>
      </c>
      <c r="J53" s="225"/>
    </row>
    <row r="54" spans="1:10" x14ac:dyDescent="0.2">
      <c r="F54" s="82"/>
      <c r="G54" s="82"/>
      <c r="H54" s="82"/>
      <c r="I54" s="82"/>
      <c r="J54" s="82"/>
    </row>
    <row r="55" spans="1:10" x14ac:dyDescent="0.2">
      <c r="F55" s="82"/>
      <c r="G55" s="82"/>
      <c r="H55" s="82"/>
      <c r="I55" s="82"/>
      <c r="J55" s="82"/>
    </row>
    <row r="56" spans="1:10" x14ac:dyDescent="0.2">
      <c r="F56" s="82"/>
      <c r="G56" s="82"/>
      <c r="H56" s="82"/>
      <c r="I56" s="82"/>
      <c r="J56" s="82"/>
    </row>
  </sheetData>
  <sheetProtection algorithmName="SHA-512" hashValue="RW75+dw9IN3kH3MGseuUmu92qJgqcQNcFYFkeslOO19q3OqktJu4TqhO0p49OYshaeLOZfewaqZrV+Qd11m34Q==" saltValue="kpjVcJ042HnrEWkPvofR4w==" spinCount="100000" sheet="1" objects="1" scenarios="1"/>
  <protectedRanges>
    <protectedRange sqref="I11:I12 D11:G13 B12:C13" name="Oblast1"/>
  </protectedRanges>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3">
    <mergeCell ref="I51:J51"/>
    <mergeCell ref="C51:E51"/>
    <mergeCell ref="I52:J52"/>
    <mergeCell ref="C52:E52"/>
    <mergeCell ref="I53:J53"/>
    <mergeCell ref="I48:J48"/>
    <mergeCell ref="C48:E48"/>
    <mergeCell ref="I49:J49"/>
    <mergeCell ref="C49:E49"/>
    <mergeCell ref="I50:J50"/>
    <mergeCell ref="C50:E50"/>
    <mergeCell ref="D34:E34"/>
    <mergeCell ref="D35:E35"/>
    <mergeCell ref="G19:H19"/>
    <mergeCell ref="G20:H20"/>
    <mergeCell ref="G34:I34"/>
    <mergeCell ref="G28:I28"/>
    <mergeCell ref="C39:E39"/>
    <mergeCell ref="B40:E40"/>
    <mergeCell ref="I46:J46"/>
    <mergeCell ref="I47:J47"/>
    <mergeCell ref="C47:E47"/>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2:J2"/>
    <mergeCell ref="E17:F17"/>
    <mergeCell ref="G16:H16"/>
    <mergeCell ref="G17:H17"/>
    <mergeCell ref="G18:H18"/>
    <mergeCell ref="I17:J17"/>
    <mergeCell ref="I18:J18"/>
    <mergeCell ref="E18:F18"/>
    <mergeCell ref="E15:F15"/>
    <mergeCell ref="D3:J3"/>
    <mergeCell ref="G15:H15"/>
    <mergeCell ref="I15:J15"/>
    <mergeCell ref="E16:F16"/>
    <mergeCell ref="D12:G12"/>
    <mergeCell ref="D13:G1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21A27-E679-40D7-B7DC-D686D7BA5FF3}">
  <sheetPr codeName="List4">
    <tabColor rgb="FFFF9966"/>
  </sheetPr>
  <dimension ref="A1:G5"/>
  <sheetViews>
    <sheetView workbookViewId="0">
      <selection activeCell="A5" sqref="A5:IV5"/>
    </sheetView>
  </sheetViews>
  <sheetFormatPr defaultRowHeight="12.75" x14ac:dyDescent="0.2"/>
  <cols>
    <col min="1" max="1" width="4.28515625" style="4" customWidth="1"/>
    <col min="2" max="2" width="14.42578125" style="4" customWidth="1"/>
    <col min="3" max="3" width="38.28515625" style="8" customWidth="1"/>
    <col min="4" max="4" width="4.5703125" style="4" customWidth="1"/>
    <col min="5" max="5" width="10.5703125" style="4" customWidth="1"/>
    <col min="6" max="6" width="9.85546875" style="4" customWidth="1"/>
    <col min="7" max="7" width="12.7109375" style="4" customWidth="1"/>
    <col min="8" max="16384" width="9.140625" style="4"/>
  </cols>
  <sheetData>
    <row r="1" spans="1:7" ht="15.75" x14ac:dyDescent="0.2">
      <c r="A1" s="226" t="s">
        <v>6</v>
      </c>
      <c r="B1" s="226"/>
      <c r="C1" s="227"/>
      <c r="D1" s="226"/>
      <c r="E1" s="226"/>
      <c r="F1" s="226"/>
      <c r="G1" s="226"/>
    </row>
    <row r="2" spans="1:7" ht="24.95" customHeight="1" x14ac:dyDescent="0.2">
      <c r="A2" s="68" t="s">
        <v>41</v>
      </c>
      <c r="B2" s="67"/>
      <c r="C2" s="228"/>
      <c r="D2" s="228"/>
      <c r="E2" s="228"/>
      <c r="F2" s="228"/>
      <c r="G2" s="229"/>
    </row>
    <row r="3" spans="1:7" ht="24.95" hidden="1" customHeight="1" x14ac:dyDescent="0.2">
      <c r="A3" s="68" t="s">
        <v>7</v>
      </c>
      <c r="B3" s="67"/>
      <c r="C3" s="228"/>
      <c r="D3" s="228"/>
      <c r="E3" s="228"/>
      <c r="F3" s="228"/>
      <c r="G3" s="229"/>
    </row>
    <row r="4" spans="1:7" ht="24.95" hidden="1" customHeight="1" x14ac:dyDescent="0.2">
      <c r="A4" s="68" t="s">
        <v>8</v>
      </c>
      <c r="B4" s="67"/>
      <c r="C4" s="228"/>
      <c r="D4" s="228"/>
      <c r="E4" s="228"/>
      <c r="F4" s="228"/>
      <c r="G4" s="229"/>
    </row>
    <row r="5" spans="1:7" hidden="1" x14ac:dyDescent="0.2">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480E3-BB89-4D42-ABF4-34E322BFCF2E}">
  <sheetPr>
    <outlinePr summaryBelow="0"/>
  </sheetPr>
  <dimension ref="A1:BH81"/>
  <sheetViews>
    <sheetView showZeros="0" view="pageBreakPreview" zoomScale="60" zoomScaleNormal="100" workbookViewId="0">
      <selection activeCell="W17" sqref="W17"/>
    </sheetView>
  </sheetViews>
  <sheetFormatPr defaultRowHeight="12.75" outlineLevelRow="1" x14ac:dyDescent="0.2"/>
  <cols>
    <col min="1" max="1" width="4.28515625" customWidth="1"/>
    <col min="2" max="2" width="14.42578125" style="81" customWidth="1"/>
    <col min="3" max="3" width="38.28515625" style="81" customWidth="1"/>
    <col min="4" max="4" width="4.5703125" style="11" customWidth="1"/>
    <col min="5" max="5" width="10.5703125" customWidth="1"/>
    <col min="6" max="6" width="9.85546875" customWidth="1"/>
    <col min="7" max="7" width="12.7109375" customWidth="1"/>
    <col min="8" max="18" width="9.140625" hidden="1" customWidth="1"/>
    <col min="19" max="19" width="9.140625" style="11" customWidth="1"/>
    <col min="20" max="21" width="9.140625" hidden="1" customWidth="1"/>
    <col min="29" max="39" width="0" hidden="1" customWidth="1"/>
    <col min="53" max="53" width="73.42578125" customWidth="1"/>
  </cols>
  <sheetData>
    <row r="1" spans="1:60" ht="15.75" customHeight="1" x14ac:dyDescent="0.25">
      <c r="A1" s="235" t="s">
        <v>214</v>
      </c>
      <c r="B1" s="235"/>
      <c r="C1" s="235"/>
      <c r="D1" s="235"/>
      <c r="E1" s="235"/>
      <c r="F1" s="235"/>
      <c r="G1" s="235"/>
      <c r="AE1" t="s">
        <v>65</v>
      </c>
    </row>
    <row r="2" spans="1:60" ht="24.95" customHeight="1" x14ac:dyDescent="0.2">
      <c r="A2" s="130" t="s">
        <v>64</v>
      </c>
      <c r="B2" s="128"/>
      <c r="C2" s="236" t="s">
        <v>44</v>
      </c>
      <c r="D2" s="237"/>
      <c r="E2" s="237"/>
      <c r="F2" s="237"/>
      <c r="G2" s="238"/>
      <c r="AE2" t="s">
        <v>66</v>
      </c>
    </row>
    <row r="3" spans="1:60" ht="24.95" customHeight="1" x14ac:dyDescent="0.2">
      <c r="A3" s="131" t="s">
        <v>7</v>
      </c>
      <c r="B3" s="129"/>
      <c r="C3" s="239"/>
      <c r="D3" s="240"/>
      <c r="E3" s="240"/>
      <c r="F3" s="240"/>
      <c r="G3" s="241"/>
      <c r="AE3" t="s">
        <v>67</v>
      </c>
    </row>
    <row r="4" spans="1:60" ht="24.95" customHeight="1" x14ac:dyDescent="0.2">
      <c r="A4" s="131" t="s">
        <v>8</v>
      </c>
      <c r="B4" s="129"/>
      <c r="C4" s="239"/>
      <c r="D4" s="240"/>
      <c r="E4" s="240"/>
      <c r="F4" s="240"/>
      <c r="G4" s="241"/>
      <c r="AE4" t="s">
        <v>68</v>
      </c>
    </row>
    <row r="5" spans="1:60" x14ac:dyDescent="0.2">
      <c r="A5" s="132" t="s">
        <v>69</v>
      </c>
      <c r="B5" s="133"/>
      <c r="C5" s="133"/>
      <c r="D5" s="175"/>
      <c r="E5" s="134"/>
      <c r="F5" s="134"/>
      <c r="G5" s="135"/>
      <c r="AE5" t="s">
        <v>70</v>
      </c>
    </row>
    <row r="7" spans="1:60" ht="38.25" x14ac:dyDescent="0.2">
      <c r="A7" s="141" t="s">
        <v>71</v>
      </c>
      <c r="B7" s="142" t="s">
        <v>72</v>
      </c>
      <c r="C7" s="142" t="s">
        <v>73</v>
      </c>
      <c r="D7" s="176" t="s">
        <v>74</v>
      </c>
      <c r="E7" s="141" t="s">
        <v>75</v>
      </c>
      <c r="F7" s="136" t="s">
        <v>76</v>
      </c>
      <c r="G7" s="153" t="s">
        <v>28</v>
      </c>
      <c r="H7" s="154" t="s">
        <v>29</v>
      </c>
      <c r="I7" s="154" t="s">
        <v>77</v>
      </c>
      <c r="J7" s="154" t="s">
        <v>30</v>
      </c>
      <c r="K7" s="154" t="s">
        <v>78</v>
      </c>
      <c r="L7" s="154" t="s">
        <v>79</v>
      </c>
      <c r="M7" s="154" t="s">
        <v>80</v>
      </c>
      <c r="N7" s="154" t="s">
        <v>81</v>
      </c>
      <c r="O7" s="154" t="s">
        <v>82</v>
      </c>
      <c r="P7" s="154" t="s">
        <v>83</v>
      </c>
      <c r="Q7" s="154" t="s">
        <v>84</v>
      </c>
      <c r="R7" s="154" t="s">
        <v>85</v>
      </c>
      <c r="S7" s="170" t="s">
        <v>86</v>
      </c>
      <c r="T7" s="154" t="s">
        <v>87</v>
      </c>
      <c r="U7" s="144" t="s">
        <v>88</v>
      </c>
    </row>
    <row r="8" spans="1:60" x14ac:dyDescent="0.2">
      <c r="A8" s="155" t="s">
        <v>89</v>
      </c>
      <c r="B8" s="156" t="s">
        <v>50</v>
      </c>
      <c r="C8" s="157" t="s">
        <v>51</v>
      </c>
      <c r="D8" s="171"/>
      <c r="E8" s="158"/>
      <c r="F8" s="159"/>
      <c r="G8" s="159">
        <f>SUMIF(AE9:AE16,"&lt;&gt;NOR",G9:G16)</f>
        <v>0</v>
      </c>
      <c r="H8" s="159"/>
      <c r="I8" s="159">
        <f>SUM(I9:I16)</f>
        <v>20490.43</v>
      </c>
      <c r="J8" s="159"/>
      <c r="K8" s="159">
        <f>SUM(K9:K16)</f>
        <v>86444.170000000013</v>
      </c>
      <c r="L8" s="159"/>
      <c r="M8" s="159">
        <f>SUM(M9:M16)</f>
        <v>0</v>
      </c>
      <c r="N8" s="143"/>
      <c r="O8" s="143">
        <f>SUM(O9:O16)</f>
        <v>43.074349999999995</v>
      </c>
      <c r="P8" s="143"/>
      <c r="Q8" s="143">
        <f>SUM(Q9:Q16)</f>
        <v>0</v>
      </c>
      <c r="R8" s="143"/>
      <c r="S8" s="171"/>
      <c r="T8" s="155"/>
      <c r="U8" s="143">
        <f>SUM(U9:U16)</f>
        <v>98.189999999999984</v>
      </c>
      <c r="AE8" t="s">
        <v>90</v>
      </c>
    </row>
    <row r="9" spans="1:60" outlineLevel="1" x14ac:dyDescent="0.2">
      <c r="A9" s="138">
        <v>1</v>
      </c>
      <c r="B9" s="138" t="s">
        <v>91</v>
      </c>
      <c r="C9" s="165" t="s">
        <v>92</v>
      </c>
      <c r="D9" s="172" t="s">
        <v>93</v>
      </c>
      <c r="E9" s="149">
        <v>65</v>
      </c>
      <c r="F9" s="151"/>
      <c r="G9" s="151">
        <f>F9*E9</f>
        <v>0</v>
      </c>
      <c r="H9" s="151">
        <v>0</v>
      </c>
      <c r="I9" s="151">
        <f t="shared" ref="I9:I16" si="0">ROUND(E9*H9,2)</f>
        <v>0</v>
      </c>
      <c r="J9" s="151">
        <v>158.5</v>
      </c>
      <c r="K9" s="151">
        <f t="shared" ref="K9:K16" si="1">ROUND(E9*J9,2)</f>
        <v>10302.5</v>
      </c>
      <c r="L9" s="151">
        <v>21</v>
      </c>
      <c r="M9" s="151">
        <f t="shared" ref="M9:M16" si="2">G9*(1+L9/100)</f>
        <v>0</v>
      </c>
      <c r="N9" s="145">
        <v>0</v>
      </c>
      <c r="O9" s="145">
        <f t="shared" ref="O9:O16" si="3">ROUND(E9*N9,5)</f>
        <v>0</v>
      </c>
      <c r="P9" s="145">
        <v>0</v>
      </c>
      <c r="Q9" s="145">
        <f t="shared" ref="Q9:Q16" si="4">ROUND(E9*P9,5)</f>
        <v>0</v>
      </c>
      <c r="R9" s="145"/>
      <c r="S9" s="172" t="s">
        <v>191</v>
      </c>
      <c r="T9" s="146">
        <v>0.16</v>
      </c>
      <c r="U9" s="145">
        <f t="shared" ref="U9:U16" si="5">ROUND(E9*T9,2)</f>
        <v>10.4</v>
      </c>
      <c r="V9" s="137"/>
      <c r="W9" s="137"/>
      <c r="X9" s="137"/>
      <c r="Y9" s="137"/>
      <c r="Z9" s="137"/>
      <c r="AA9" s="137"/>
      <c r="AB9" s="137"/>
      <c r="AC9" s="137"/>
      <c r="AD9" s="137"/>
      <c r="AE9" s="137" t="s">
        <v>94</v>
      </c>
      <c r="AF9" s="137"/>
      <c r="AG9" s="137"/>
      <c r="AH9" s="137"/>
      <c r="AI9" s="137"/>
      <c r="AJ9" s="137"/>
      <c r="AK9" s="137"/>
      <c r="AL9" s="137"/>
      <c r="AM9" s="137"/>
      <c r="AN9" s="137"/>
      <c r="AO9" s="137"/>
      <c r="AP9" s="137"/>
      <c r="AQ9" s="137"/>
      <c r="AR9" s="137"/>
      <c r="AS9" s="137"/>
      <c r="AT9" s="137"/>
      <c r="AU9" s="137"/>
      <c r="AV9" s="137"/>
      <c r="AW9" s="137"/>
      <c r="AX9" s="137"/>
      <c r="AY9" s="137"/>
      <c r="AZ9" s="137"/>
      <c r="BA9" s="137"/>
      <c r="BB9" s="137"/>
      <c r="BC9" s="137"/>
      <c r="BD9" s="137"/>
      <c r="BE9" s="137"/>
      <c r="BF9" s="137"/>
      <c r="BG9" s="137"/>
      <c r="BH9" s="137"/>
    </row>
    <row r="10" spans="1:60" outlineLevel="1" x14ac:dyDescent="0.2">
      <c r="A10" s="138">
        <v>2</v>
      </c>
      <c r="B10" s="138" t="s">
        <v>95</v>
      </c>
      <c r="C10" s="165" t="s">
        <v>96</v>
      </c>
      <c r="D10" s="172" t="s">
        <v>93</v>
      </c>
      <c r="E10" s="149">
        <v>31.7</v>
      </c>
      <c r="F10" s="151"/>
      <c r="G10" s="151">
        <f t="shared" ref="G10:G16" si="6">F10*E10</f>
        <v>0</v>
      </c>
      <c r="H10" s="151">
        <v>0</v>
      </c>
      <c r="I10" s="151">
        <f t="shared" si="0"/>
        <v>0</v>
      </c>
      <c r="J10" s="151">
        <v>350</v>
      </c>
      <c r="K10" s="151">
        <f t="shared" si="1"/>
        <v>11095</v>
      </c>
      <c r="L10" s="151">
        <v>21</v>
      </c>
      <c r="M10" s="151">
        <f t="shared" si="2"/>
        <v>0</v>
      </c>
      <c r="N10" s="145">
        <v>0</v>
      </c>
      <c r="O10" s="145">
        <f t="shared" si="3"/>
        <v>0</v>
      </c>
      <c r="P10" s="145">
        <v>0</v>
      </c>
      <c r="Q10" s="145">
        <f t="shared" si="4"/>
        <v>0</v>
      </c>
      <c r="R10" s="145"/>
      <c r="S10" s="172" t="s">
        <v>191</v>
      </c>
      <c r="T10" s="146">
        <v>0.65200000000000002</v>
      </c>
      <c r="U10" s="145">
        <f t="shared" si="5"/>
        <v>20.67</v>
      </c>
      <c r="V10" s="137"/>
      <c r="W10" s="137"/>
      <c r="X10" s="137"/>
      <c r="Y10" s="137"/>
      <c r="Z10" s="137"/>
      <c r="AA10" s="137"/>
      <c r="AB10" s="137"/>
      <c r="AC10" s="137"/>
      <c r="AD10" s="137"/>
      <c r="AE10" s="137" t="s">
        <v>94</v>
      </c>
      <c r="AF10" s="137"/>
      <c r="AG10" s="137"/>
      <c r="AH10" s="137"/>
      <c r="AI10" s="137"/>
      <c r="AJ10" s="137"/>
      <c r="AK10" s="137"/>
      <c r="AL10" s="137"/>
      <c r="AM10" s="137"/>
      <c r="AN10" s="137"/>
      <c r="AO10" s="137"/>
      <c r="AP10" s="137"/>
      <c r="AQ10" s="137"/>
      <c r="AR10" s="137"/>
      <c r="AS10" s="137"/>
      <c r="AT10" s="137"/>
      <c r="AU10" s="137"/>
      <c r="AV10" s="137"/>
      <c r="AW10" s="137"/>
      <c r="AX10" s="137"/>
      <c r="AY10" s="137"/>
      <c r="AZ10" s="137"/>
      <c r="BA10" s="137"/>
      <c r="BB10" s="137"/>
      <c r="BC10" s="137"/>
      <c r="BD10" s="137"/>
      <c r="BE10" s="137"/>
      <c r="BF10" s="137"/>
      <c r="BG10" s="137"/>
      <c r="BH10" s="137"/>
    </row>
    <row r="11" spans="1:60" outlineLevel="1" x14ac:dyDescent="0.2">
      <c r="A11" s="138">
        <v>3</v>
      </c>
      <c r="B11" s="138" t="s">
        <v>97</v>
      </c>
      <c r="C11" s="165" t="s">
        <v>98</v>
      </c>
      <c r="D11" s="172" t="s">
        <v>93</v>
      </c>
      <c r="E11" s="149">
        <v>33.299999999999997</v>
      </c>
      <c r="F11" s="151"/>
      <c r="G11" s="151">
        <f t="shared" si="6"/>
        <v>0</v>
      </c>
      <c r="H11" s="151">
        <v>0</v>
      </c>
      <c r="I11" s="151">
        <f t="shared" si="0"/>
        <v>0</v>
      </c>
      <c r="J11" s="151">
        <v>159</v>
      </c>
      <c r="K11" s="151">
        <f t="shared" si="1"/>
        <v>5294.7</v>
      </c>
      <c r="L11" s="151">
        <v>21</v>
      </c>
      <c r="M11" s="151">
        <f t="shared" si="2"/>
        <v>0</v>
      </c>
      <c r="N11" s="145">
        <v>0</v>
      </c>
      <c r="O11" s="145">
        <f t="shared" si="3"/>
        <v>0</v>
      </c>
      <c r="P11" s="145">
        <v>0</v>
      </c>
      <c r="Q11" s="145">
        <f t="shared" si="4"/>
        <v>0</v>
      </c>
      <c r="R11" s="145"/>
      <c r="S11" s="172" t="s">
        <v>191</v>
      </c>
      <c r="T11" s="146">
        <v>0.20200000000000001</v>
      </c>
      <c r="U11" s="145">
        <f t="shared" si="5"/>
        <v>6.73</v>
      </c>
      <c r="V11" s="137"/>
      <c r="W11" s="137"/>
      <c r="X11" s="137"/>
      <c r="Y11" s="137"/>
      <c r="Z11" s="137"/>
      <c r="AA11" s="137"/>
      <c r="AB11" s="137"/>
      <c r="AC11" s="137"/>
      <c r="AD11" s="137"/>
      <c r="AE11" s="137" t="s">
        <v>94</v>
      </c>
      <c r="AF11" s="137"/>
      <c r="AG11" s="137"/>
      <c r="AH11" s="137"/>
      <c r="AI11" s="137"/>
      <c r="AJ11" s="137"/>
      <c r="AK11" s="137"/>
      <c r="AL11" s="137"/>
      <c r="AM11" s="137"/>
      <c r="AN11" s="137"/>
      <c r="AO11" s="137"/>
      <c r="AP11" s="137"/>
      <c r="AQ11" s="137"/>
      <c r="AR11" s="137"/>
      <c r="AS11" s="137"/>
      <c r="AT11" s="137"/>
      <c r="AU11" s="137"/>
      <c r="AV11" s="137"/>
      <c r="AW11" s="137"/>
      <c r="AX11" s="137"/>
      <c r="AY11" s="137"/>
      <c r="AZ11" s="137"/>
      <c r="BA11" s="137"/>
      <c r="BB11" s="137"/>
      <c r="BC11" s="137"/>
      <c r="BD11" s="137"/>
      <c r="BE11" s="137"/>
      <c r="BF11" s="137"/>
      <c r="BG11" s="137"/>
      <c r="BH11" s="137"/>
    </row>
    <row r="12" spans="1:60" ht="22.5" outlineLevel="1" x14ac:dyDescent="0.2">
      <c r="A12" s="138">
        <v>4</v>
      </c>
      <c r="B12" s="138" t="s">
        <v>99</v>
      </c>
      <c r="C12" s="165" t="s">
        <v>100</v>
      </c>
      <c r="D12" s="172" t="s">
        <v>93</v>
      </c>
      <c r="E12" s="149">
        <v>25.3</v>
      </c>
      <c r="F12" s="151"/>
      <c r="G12" s="151">
        <f t="shared" si="6"/>
        <v>0</v>
      </c>
      <c r="H12" s="151">
        <v>772.44</v>
      </c>
      <c r="I12" s="151">
        <f t="shared" si="0"/>
        <v>19542.73</v>
      </c>
      <c r="J12" s="151">
        <v>783.56</v>
      </c>
      <c r="K12" s="151">
        <f t="shared" si="1"/>
        <v>19824.07</v>
      </c>
      <c r="L12" s="151">
        <v>21</v>
      </c>
      <c r="M12" s="151">
        <f t="shared" si="2"/>
        <v>0</v>
      </c>
      <c r="N12" s="145">
        <v>1.7</v>
      </c>
      <c r="O12" s="145">
        <f t="shared" si="3"/>
        <v>43.01</v>
      </c>
      <c r="P12" s="145">
        <v>0</v>
      </c>
      <c r="Q12" s="145">
        <f t="shared" si="4"/>
        <v>0</v>
      </c>
      <c r="R12" s="145"/>
      <c r="S12" s="172" t="s">
        <v>191</v>
      </c>
      <c r="T12" s="146">
        <v>1.587</v>
      </c>
      <c r="U12" s="145">
        <f t="shared" si="5"/>
        <v>40.15</v>
      </c>
      <c r="V12" s="137"/>
      <c r="W12" s="137"/>
      <c r="X12" s="137"/>
      <c r="Y12" s="137"/>
      <c r="Z12" s="137"/>
      <c r="AA12" s="137"/>
      <c r="AB12" s="137"/>
      <c r="AC12" s="137"/>
      <c r="AD12" s="137"/>
      <c r="AE12" s="137" t="s">
        <v>94</v>
      </c>
      <c r="AF12" s="137"/>
      <c r="AG12" s="137"/>
      <c r="AH12" s="137"/>
      <c r="AI12" s="137"/>
      <c r="AJ12" s="137"/>
      <c r="AK12" s="137"/>
      <c r="AL12" s="137"/>
      <c r="AM12" s="137"/>
      <c r="AN12" s="137"/>
      <c r="AO12" s="137"/>
      <c r="AP12" s="137"/>
      <c r="AQ12" s="137"/>
      <c r="AR12" s="137"/>
      <c r="AS12" s="137"/>
      <c r="AT12" s="137"/>
      <c r="AU12" s="137"/>
      <c r="AV12" s="137"/>
      <c r="AW12" s="137"/>
      <c r="AX12" s="137"/>
      <c r="AY12" s="137"/>
      <c r="AZ12" s="137"/>
      <c r="BA12" s="137"/>
      <c r="BB12" s="137"/>
      <c r="BC12" s="137"/>
      <c r="BD12" s="137"/>
      <c r="BE12" s="137"/>
      <c r="BF12" s="137"/>
      <c r="BG12" s="137"/>
      <c r="BH12" s="137"/>
    </row>
    <row r="13" spans="1:60" outlineLevel="1" x14ac:dyDescent="0.2">
      <c r="A13" s="138">
        <v>5</v>
      </c>
      <c r="B13" s="138" t="s">
        <v>101</v>
      </c>
      <c r="C13" s="165" t="s">
        <v>102</v>
      </c>
      <c r="D13" s="172" t="s">
        <v>103</v>
      </c>
      <c r="E13" s="149">
        <v>65</v>
      </c>
      <c r="F13" s="151"/>
      <c r="G13" s="151">
        <f t="shared" si="6"/>
        <v>0</v>
      </c>
      <c r="H13" s="151">
        <v>14.58</v>
      </c>
      <c r="I13" s="151">
        <f t="shared" si="0"/>
        <v>947.7</v>
      </c>
      <c r="J13" s="151">
        <v>151.91999999999999</v>
      </c>
      <c r="K13" s="151">
        <f t="shared" si="1"/>
        <v>9874.7999999999993</v>
      </c>
      <c r="L13" s="151">
        <v>21</v>
      </c>
      <c r="M13" s="151">
        <f t="shared" si="2"/>
        <v>0</v>
      </c>
      <c r="N13" s="145">
        <v>9.8999999999999999E-4</v>
      </c>
      <c r="O13" s="145">
        <f t="shared" si="3"/>
        <v>6.4350000000000004E-2</v>
      </c>
      <c r="P13" s="145">
        <v>0</v>
      </c>
      <c r="Q13" s="145">
        <f t="shared" si="4"/>
        <v>0</v>
      </c>
      <c r="R13" s="145"/>
      <c r="S13" s="172" t="s">
        <v>191</v>
      </c>
      <c r="T13" s="146">
        <v>0.23599999999999999</v>
      </c>
      <c r="U13" s="145">
        <f t="shared" si="5"/>
        <v>15.34</v>
      </c>
      <c r="V13" s="137"/>
      <c r="W13" s="137"/>
      <c r="X13" s="137"/>
      <c r="Y13" s="137"/>
      <c r="Z13" s="137"/>
      <c r="AA13" s="137"/>
      <c r="AB13" s="137"/>
      <c r="AC13" s="137"/>
      <c r="AD13" s="137"/>
      <c r="AE13" s="137" t="s">
        <v>94</v>
      </c>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row>
    <row r="14" spans="1:60" outlineLevel="1" x14ac:dyDescent="0.2">
      <c r="A14" s="138">
        <v>6</v>
      </c>
      <c r="B14" s="138" t="s">
        <v>104</v>
      </c>
      <c r="C14" s="165" t="s">
        <v>105</v>
      </c>
      <c r="D14" s="172" t="s">
        <v>103</v>
      </c>
      <c r="E14" s="149">
        <v>65</v>
      </c>
      <c r="F14" s="151"/>
      <c r="G14" s="151">
        <f t="shared" si="6"/>
        <v>0</v>
      </c>
      <c r="H14" s="151">
        <v>0</v>
      </c>
      <c r="I14" s="151">
        <f t="shared" si="0"/>
        <v>0</v>
      </c>
      <c r="J14" s="151">
        <v>36.6</v>
      </c>
      <c r="K14" s="151">
        <f t="shared" si="1"/>
        <v>2379</v>
      </c>
      <c r="L14" s="151">
        <v>21</v>
      </c>
      <c r="M14" s="151">
        <f t="shared" si="2"/>
        <v>0</v>
      </c>
      <c r="N14" s="145">
        <v>0</v>
      </c>
      <c r="O14" s="145">
        <f t="shared" si="3"/>
        <v>0</v>
      </c>
      <c r="P14" s="145">
        <v>0</v>
      </c>
      <c r="Q14" s="145">
        <f t="shared" si="4"/>
        <v>0</v>
      </c>
      <c r="R14" s="145"/>
      <c r="S14" s="172" t="s">
        <v>191</v>
      </c>
      <c r="T14" s="146">
        <v>7.0000000000000007E-2</v>
      </c>
      <c r="U14" s="145">
        <f t="shared" si="5"/>
        <v>4.55</v>
      </c>
      <c r="V14" s="137"/>
      <c r="W14" s="137"/>
      <c r="X14" s="137"/>
      <c r="Y14" s="137"/>
      <c r="Z14" s="137"/>
      <c r="AA14" s="137"/>
      <c r="AB14" s="137"/>
      <c r="AC14" s="137"/>
      <c r="AD14" s="137"/>
      <c r="AE14" s="137" t="s">
        <v>94</v>
      </c>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row>
    <row r="15" spans="1:60" ht="22.5" outlineLevel="1" x14ac:dyDescent="0.2">
      <c r="A15" s="138">
        <v>7</v>
      </c>
      <c r="B15" s="138" t="s">
        <v>106</v>
      </c>
      <c r="C15" s="165" t="s">
        <v>107</v>
      </c>
      <c r="D15" s="172" t="s">
        <v>93</v>
      </c>
      <c r="E15" s="149">
        <v>31.7</v>
      </c>
      <c r="F15" s="151"/>
      <c r="G15" s="151">
        <f t="shared" si="6"/>
        <v>0</v>
      </c>
      <c r="H15" s="151">
        <v>0</v>
      </c>
      <c r="I15" s="151">
        <f t="shared" si="0"/>
        <v>0</v>
      </c>
      <c r="J15" s="151">
        <v>309</v>
      </c>
      <c r="K15" s="151">
        <f t="shared" si="1"/>
        <v>9795.2999999999993</v>
      </c>
      <c r="L15" s="151">
        <v>21</v>
      </c>
      <c r="M15" s="151">
        <f t="shared" si="2"/>
        <v>0</v>
      </c>
      <c r="N15" s="145">
        <v>0</v>
      </c>
      <c r="O15" s="145">
        <f t="shared" si="3"/>
        <v>0</v>
      </c>
      <c r="P15" s="145">
        <v>0</v>
      </c>
      <c r="Q15" s="145">
        <f t="shared" si="4"/>
        <v>0</v>
      </c>
      <c r="R15" s="145"/>
      <c r="S15" s="172" t="s">
        <v>191</v>
      </c>
      <c r="T15" s="146">
        <v>1.0999999999999999E-2</v>
      </c>
      <c r="U15" s="145">
        <f t="shared" si="5"/>
        <v>0.35</v>
      </c>
      <c r="V15" s="137"/>
      <c r="W15" s="137"/>
      <c r="X15" s="137"/>
      <c r="Y15" s="137"/>
      <c r="Z15" s="137"/>
      <c r="AA15" s="137"/>
      <c r="AB15" s="137"/>
      <c r="AC15" s="137"/>
      <c r="AD15" s="137"/>
      <c r="AE15" s="137" t="s">
        <v>94</v>
      </c>
      <c r="AF15" s="137"/>
      <c r="AG15" s="137"/>
      <c r="AH15" s="137"/>
      <c r="AI15" s="137"/>
      <c r="AJ15" s="137"/>
      <c r="AK15" s="137"/>
      <c r="AL15" s="137"/>
      <c r="AM15" s="137"/>
      <c r="AN15" s="137"/>
      <c r="AO15" s="137"/>
      <c r="AP15" s="137"/>
      <c r="AQ15" s="137"/>
      <c r="AR15" s="137"/>
      <c r="AS15" s="137"/>
      <c r="AT15" s="137"/>
      <c r="AU15" s="137"/>
      <c r="AV15" s="137"/>
      <c r="AW15" s="137"/>
      <c r="AX15" s="137"/>
      <c r="AY15" s="137"/>
      <c r="AZ15" s="137"/>
      <c r="BA15" s="137"/>
      <c r="BB15" s="137"/>
      <c r="BC15" s="137"/>
      <c r="BD15" s="137"/>
      <c r="BE15" s="137"/>
      <c r="BF15" s="137"/>
      <c r="BG15" s="137"/>
      <c r="BH15" s="137"/>
    </row>
    <row r="16" spans="1:60" outlineLevel="1" x14ac:dyDescent="0.2">
      <c r="A16" s="138">
        <v>8</v>
      </c>
      <c r="B16" s="138" t="s">
        <v>108</v>
      </c>
      <c r="C16" s="165" t="s">
        <v>109</v>
      </c>
      <c r="D16" s="172" t="s">
        <v>93</v>
      </c>
      <c r="E16" s="149">
        <v>31.7</v>
      </c>
      <c r="F16" s="151"/>
      <c r="G16" s="151">
        <f t="shared" si="6"/>
        <v>0</v>
      </c>
      <c r="H16" s="151">
        <v>0</v>
      </c>
      <c r="I16" s="151">
        <f t="shared" si="0"/>
        <v>0</v>
      </c>
      <c r="J16" s="151">
        <v>564</v>
      </c>
      <c r="K16" s="151">
        <f t="shared" si="1"/>
        <v>17878.8</v>
      </c>
      <c r="L16" s="151">
        <v>21</v>
      </c>
      <c r="M16" s="151">
        <f t="shared" si="2"/>
        <v>0</v>
      </c>
      <c r="N16" s="145">
        <v>0</v>
      </c>
      <c r="O16" s="145">
        <f t="shared" si="3"/>
        <v>0</v>
      </c>
      <c r="P16" s="145">
        <v>0</v>
      </c>
      <c r="Q16" s="145">
        <f t="shared" si="4"/>
        <v>0</v>
      </c>
      <c r="R16" s="145"/>
      <c r="S16" s="172" t="s">
        <v>191</v>
      </c>
      <c r="T16" s="146">
        <v>0</v>
      </c>
      <c r="U16" s="145">
        <f t="shared" si="5"/>
        <v>0</v>
      </c>
      <c r="V16" s="137"/>
      <c r="W16" s="137"/>
      <c r="X16" s="137"/>
      <c r="Y16" s="137"/>
      <c r="Z16" s="137"/>
      <c r="AA16" s="137"/>
      <c r="AB16" s="137"/>
      <c r="AC16" s="137"/>
      <c r="AD16" s="137"/>
      <c r="AE16" s="137" t="s">
        <v>94</v>
      </c>
      <c r="AF16" s="137"/>
      <c r="AG16" s="137"/>
      <c r="AH16" s="137"/>
      <c r="AI16" s="137"/>
      <c r="AJ16" s="137"/>
      <c r="AK16" s="137"/>
      <c r="AL16" s="137"/>
      <c r="AM16" s="137"/>
      <c r="AN16" s="137"/>
      <c r="AO16" s="137"/>
      <c r="AP16" s="137"/>
      <c r="AQ16" s="137"/>
      <c r="AR16" s="137"/>
      <c r="AS16" s="137"/>
      <c r="AT16" s="137"/>
      <c r="AU16" s="137"/>
      <c r="AV16" s="137"/>
      <c r="AW16" s="137"/>
      <c r="AX16" s="137"/>
      <c r="AY16" s="137"/>
      <c r="AZ16" s="137"/>
      <c r="BA16" s="137"/>
      <c r="BB16" s="137"/>
      <c r="BC16" s="137"/>
      <c r="BD16" s="137"/>
      <c r="BE16" s="137"/>
      <c r="BF16" s="137"/>
      <c r="BG16" s="137"/>
      <c r="BH16" s="137"/>
    </row>
    <row r="17" spans="1:60" x14ac:dyDescent="0.2">
      <c r="A17" s="139" t="s">
        <v>89</v>
      </c>
      <c r="B17" s="139" t="s">
        <v>52</v>
      </c>
      <c r="C17" s="166" t="s">
        <v>53</v>
      </c>
      <c r="D17" s="173"/>
      <c r="E17" s="150"/>
      <c r="F17" s="152"/>
      <c r="G17" s="152">
        <f>SUMIF(AE18:AE18,"&lt;&gt;NOR",G18:G18)</f>
        <v>0</v>
      </c>
      <c r="H17" s="152"/>
      <c r="I17" s="152">
        <f>SUM(I18:I18)</f>
        <v>4288.32</v>
      </c>
      <c r="J17" s="152"/>
      <c r="K17" s="152">
        <f>SUM(K18:K18)</f>
        <v>5439.68</v>
      </c>
      <c r="L17" s="152"/>
      <c r="M17" s="152">
        <f>SUM(M18:M18)</f>
        <v>0</v>
      </c>
      <c r="N17" s="147"/>
      <c r="O17" s="147">
        <f>SUM(O18:O18)</f>
        <v>12.10093</v>
      </c>
      <c r="P17" s="147"/>
      <c r="Q17" s="147">
        <f>SUM(Q18:Q18)</f>
        <v>0</v>
      </c>
      <c r="R17" s="147"/>
      <c r="S17" s="173"/>
      <c r="T17" s="148"/>
      <c r="U17" s="147">
        <f>SUM(U18:U18)</f>
        <v>10.85</v>
      </c>
      <c r="V17" s="137"/>
      <c r="AE17" t="s">
        <v>90</v>
      </c>
    </row>
    <row r="18" spans="1:60" ht="22.5" outlineLevel="1" x14ac:dyDescent="0.2">
      <c r="A18" s="138">
        <v>9</v>
      </c>
      <c r="B18" s="138" t="s">
        <v>110</v>
      </c>
      <c r="C18" s="165" t="s">
        <v>111</v>
      </c>
      <c r="D18" s="172" t="s">
        <v>93</v>
      </c>
      <c r="E18" s="149">
        <v>6.4</v>
      </c>
      <c r="F18" s="151"/>
      <c r="G18" s="151">
        <f>F18*E18</f>
        <v>0</v>
      </c>
      <c r="H18" s="151">
        <v>670.05</v>
      </c>
      <c r="I18" s="151">
        <f>ROUND(E18*H18,2)</f>
        <v>4288.32</v>
      </c>
      <c r="J18" s="151">
        <v>849.95</v>
      </c>
      <c r="K18" s="151">
        <f>ROUND(E18*J18,2)</f>
        <v>5439.68</v>
      </c>
      <c r="L18" s="151">
        <v>21</v>
      </c>
      <c r="M18" s="151">
        <f>G18*(1+L18/100)</f>
        <v>0</v>
      </c>
      <c r="N18" s="145">
        <v>1.8907700000000001</v>
      </c>
      <c r="O18" s="145">
        <f>ROUND(E18*N18,5)</f>
        <v>12.10093</v>
      </c>
      <c r="P18" s="145">
        <v>0</v>
      </c>
      <c r="Q18" s="145">
        <f>ROUND(E18*P18,5)</f>
        <v>0</v>
      </c>
      <c r="R18" s="145"/>
      <c r="S18" s="172" t="s">
        <v>191</v>
      </c>
      <c r="T18" s="146">
        <v>1.6950000000000001</v>
      </c>
      <c r="U18" s="145">
        <f>ROUND(E18*T18,2)</f>
        <v>10.85</v>
      </c>
      <c r="V18" s="137"/>
      <c r="W18" s="137"/>
      <c r="X18" s="137"/>
      <c r="Y18" s="137"/>
      <c r="Z18" s="137"/>
      <c r="AA18" s="137"/>
      <c r="AB18" s="137"/>
      <c r="AC18" s="137"/>
      <c r="AD18" s="137"/>
      <c r="AE18" s="137" t="s">
        <v>94</v>
      </c>
      <c r="AF18" s="137"/>
      <c r="AG18" s="137"/>
      <c r="AH18" s="137"/>
      <c r="AI18" s="137"/>
      <c r="AJ18" s="137"/>
      <c r="AK18" s="137"/>
      <c r="AL18" s="137"/>
      <c r="AM18" s="137"/>
      <c r="AN18" s="137"/>
      <c r="AO18" s="137"/>
      <c r="AP18" s="137"/>
      <c r="AQ18" s="137"/>
      <c r="AR18" s="137"/>
      <c r="AS18" s="137"/>
      <c r="AT18" s="137"/>
      <c r="AU18" s="137"/>
      <c r="AV18" s="137"/>
      <c r="AW18" s="137"/>
      <c r="AX18" s="137"/>
      <c r="AY18" s="137"/>
      <c r="AZ18" s="137"/>
      <c r="BA18" s="137"/>
      <c r="BB18" s="137"/>
      <c r="BC18" s="137"/>
      <c r="BD18" s="137"/>
      <c r="BE18" s="137"/>
      <c r="BF18" s="137"/>
      <c r="BG18" s="137"/>
      <c r="BH18" s="137"/>
    </row>
    <row r="19" spans="1:60" x14ac:dyDescent="0.2">
      <c r="A19" s="139" t="s">
        <v>89</v>
      </c>
      <c r="B19" s="139" t="s">
        <v>54</v>
      </c>
      <c r="C19" s="166" t="s">
        <v>55</v>
      </c>
      <c r="D19" s="173"/>
      <c r="E19" s="150"/>
      <c r="F19" s="152"/>
      <c r="G19" s="152">
        <f>SUMIF(AE20:AE39,"&lt;&gt;NOR",G20:G39)</f>
        <v>0</v>
      </c>
      <c r="H19" s="152"/>
      <c r="I19" s="152">
        <f>SUM(I20:I39)</f>
        <v>134508.47</v>
      </c>
      <c r="J19" s="152"/>
      <c r="K19" s="152">
        <f>SUM(K20:K39)</f>
        <v>231843.83000000002</v>
      </c>
      <c r="L19" s="152"/>
      <c r="M19" s="152">
        <f>SUM(M20:M39)</f>
        <v>0</v>
      </c>
      <c r="N19" s="147"/>
      <c r="O19" s="147">
        <f>SUM(O20:O39)</f>
        <v>0.73155000000000003</v>
      </c>
      <c r="P19" s="147"/>
      <c r="Q19" s="147">
        <f>SUM(Q20:Q39)</f>
        <v>0</v>
      </c>
      <c r="R19" s="147"/>
      <c r="S19" s="173"/>
      <c r="T19" s="148"/>
      <c r="U19" s="147">
        <f>SUM(U20:U39)</f>
        <v>304.36999999999995</v>
      </c>
      <c r="V19" s="137"/>
      <c r="AE19" t="s">
        <v>90</v>
      </c>
    </row>
    <row r="20" spans="1:60" outlineLevel="1" x14ac:dyDescent="0.2">
      <c r="A20" s="138">
        <v>10</v>
      </c>
      <c r="B20" s="138" t="s">
        <v>112</v>
      </c>
      <c r="C20" s="165" t="s">
        <v>113</v>
      </c>
      <c r="D20" s="172" t="s">
        <v>114</v>
      </c>
      <c r="E20" s="149">
        <v>8</v>
      </c>
      <c r="F20" s="151"/>
      <c r="G20" s="151">
        <f t="shared" ref="G20:G39" si="7">F20*E20</f>
        <v>0</v>
      </c>
      <c r="H20" s="151">
        <v>293.39</v>
      </c>
      <c r="I20" s="151">
        <f t="shared" ref="I20:I39" si="8">ROUND(E20*H20,2)</f>
        <v>2347.12</v>
      </c>
      <c r="J20" s="151">
        <v>508.61</v>
      </c>
      <c r="K20" s="151">
        <f t="shared" ref="K20:K39" si="9">ROUND(E20*J20,2)</f>
        <v>4068.88</v>
      </c>
      <c r="L20" s="151">
        <v>21</v>
      </c>
      <c r="M20" s="151">
        <f t="shared" ref="M20:M39" si="10">G20*(1+L20/100)</f>
        <v>0</v>
      </c>
      <c r="N20" s="145">
        <v>2.0999999999999999E-3</v>
      </c>
      <c r="O20" s="145">
        <f t="shared" ref="O20:O39" si="11">ROUND(E20*N20,5)</f>
        <v>1.6799999999999999E-2</v>
      </c>
      <c r="P20" s="145">
        <v>0</v>
      </c>
      <c r="Q20" s="145">
        <f t="shared" ref="Q20:Q39" si="12">ROUND(E20*P20,5)</f>
        <v>0</v>
      </c>
      <c r="R20" s="145"/>
      <c r="S20" s="172" t="s">
        <v>191</v>
      </c>
      <c r="T20" s="146">
        <v>0.8</v>
      </c>
      <c r="U20" s="145">
        <f t="shared" ref="U20:U39" si="13">ROUND(E20*T20,2)</f>
        <v>6.4</v>
      </c>
      <c r="V20" s="137"/>
      <c r="W20" s="137"/>
      <c r="X20" s="137"/>
      <c r="Y20" s="137"/>
      <c r="Z20" s="137"/>
      <c r="AA20" s="137"/>
      <c r="AB20" s="137"/>
      <c r="AC20" s="137"/>
      <c r="AD20" s="137"/>
      <c r="AE20" s="137" t="s">
        <v>94</v>
      </c>
      <c r="AF20" s="137"/>
      <c r="AG20" s="137"/>
      <c r="AH20" s="137"/>
      <c r="AI20" s="137"/>
      <c r="AJ20" s="137"/>
      <c r="AK20" s="137"/>
      <c r="AL20" s="137"/>
      <c r="AM20" s="137"/>
      <c r="AN20" s="137"/>
      <c r="AO20" s="137"/>
      <c r="AP20" s="137"/>
      <c r="AQ20" s="137"/>
      <c r="AR20" s="137"/>
      <c r="AS20" s="137"/>
      <c r="AT20" s="137"/>
      <c r="AU20" s="137"/>
      <c r="AV20" s="137"/>
      <c r="AW20" s="137"/>
      <c r="AX20" s="137"/>
      <c r="AY20" s="137"/>
      <c r="AZ20" s="137"/>
      <c r="BA20" s="137"/>
      <c r="BB20" s="137"/>
      <c r="BC20" s="137"/>
      <c r="BD20" s="137"/>
      <c r="BE20" s="137"/>
      <c r="BF20" s="137"/>
      <c r="BG20" s="137"/>
      <c r="BH20" s="137"/>
    </row>
    <row r="21" spans="1:60" outlineLevel="1" x14ac:dyDescent="0.2">
      <c r="A21" s="138">
        <v>11</v>
      </c>
      <c r="B21" s="138" t="s">
        <v>115</v>
      </c>
      <c r="C21" s="165" t="s">
        <v>116</v>
      </c>
      <c r="D21" s="172" t="s">
        <v>114</v>
      </c>
      <c r="E21" s="149">
        <v>85</v>
      </c>
      <c r="F21" s="151"/>
      <c r="G21" s="151">
        <f t="shared" si="7"/>
        <v>0</v>
      </c>
      <c r="H21" s="151">
        <v>404.39</v>
      </c>
      <c r="I21" s="151">
        <f t="shared" si="8"/>
        <v>34373.15</v>
      </c>
      <c r="J21" s="151">
        <v>508.61</v>
      </c>
      <c r="K21" s="151">
        <f t="shared" si="9"/>
        <v>43231.85</v>
      </c>
      <c r="L21" s="151">
        <v>21</v>
      </c>
      <c r="M21" s="151">
        <f t="shared" si="10"/>
        <v>0</v>
      </c>
      <c r="N21" s="145">
        <v>2.5200000000000001E-3</v>
      </c>
      <c r="O21" s="145">
        <f t="shared" si="11"/>
        <v>0.2142</v>
      </c>
      <c r="P21" s="145">
        <v>0</v>
      </c>
      <c r="Q21" s="145">
        <f t="shared" si="12"/>
        <v>0</v>
      </c>
      <c r="R21" s="145"/>
      <c r="S21" s="172" t="s">
        <v>191</v>
      </c>
      <c r="T21" s="146">
        <v>0.8</v>
      </c>
      <c r="U21" s="145">
        <f t="shared" si="13"/>
        <v>68</v>
      </c>
      <c r="V21" s="137"/>
      <c r="W21" s="137"/>
      <c r="X21" s="137"/>
      <c r="Y21" s="137"/>
      <c r="Z21" s="137"/>
      <c r="AA21" s="137"/>
      <c r="AB21" s="137"/>
      <c r="AC21" s="137"/>
      <c r="AD21" s="137"/>
      <c r="AE21" s="137" t="s">
        <v>94</v>
      </c>
      <c r="AF21" s="137"/>
      <c r="AG21" s="137"/>
      <c r="AH21" s="137"/>
      <c r="AI21" s="137"/>
      <c r="AJ21" s="137"/>
      <c r="AK21" s="137"/>
      <c r="AL21" s="137"/>
      <c r="AM21" s="137"/>
      <c r="AN21" s="137"/>
      <c r="AO21" s="137"/>
      <c r="AP21" s="137"/>
      <c r="AQ21" s="137"/>
      <c r="AR21" s="137"/>
      <c r="AS21" s="137"/>
      <c r="AT21" s="137"/>
      <c r="AU21" s="137"/>
      <c r="AV21" s="137"/>
      <c r="AW21" s="137"/>
      <c r="AX21" s="137"/>
      <c r="AY21" s="137"/>
      <c r="AZ21" s="137"/>
      <c r="BA21" s="137"/>
      <c r="BB21" s="137"/>
      <c r="BC21" s="137"/>
      <c r="BD21" s="137"/>
      <c r="BE21" s="137"/>
      <c r="BF21" s="137"/>
      <c r="BG21" s="137"/>
      <c r="BH21" s="137"/>
    </row>
    <row r="22" spans="1:60" outlineLevel="1" x14ac:dyDescent="0.2">
      <c r="A22" s="138">
        <v>12</v>
      </c>
      <c r="B22" s="138" t="s">
        <v>117</v>
      </c>
      <c r="C22" s="165" t="s">
        <v>118</v>
      </c>
      <c r="D22" s="172" t="s">
        <v>114</v>
      </c>
      <c r="E22" s="149">
        <v>60</v>
      </c>
      <c r="F22" s="151"/>
      <c r="G22" s="151">
        <f t="shared" si="7"/>
        <v>0</v>
      </c>
      <c r="H22" s="151">
        <v>520.33000000000004</v>
      </c>
      <c r="I22" s="151">
        <f t="shared" si="8"/>
        <v>31219.8</v>
      </c>
      <c r="J22" s="151">
        <v>349.66999999999996</v>
      </c>
      <c r="K22" s="151">
        <f t="shared" si="9"/>
        <v>20980.2</v>
      </c>
      <c r="L22" s="151">
        <v>21</v>
      </c>
      <c r="M22" s="151">
        <f t="shared" si="10"/>
        <v>0</v>
      </c>
      <c r="N22" s="145">
        <v>3.5699999999999998E-3</v>
      </c>
      <c r="O22" s="145">
        <f t="shared" si="11"/>
        <v>0.2142</v>
      </c>
      <c r="P22" s="145">
        <v>0</v>
      </c>
      <c r="Q22" s="145">
        <f t="shared" si="12"/>
        <v>0</v>
      </c>
      <c r="R22" s="145"/>
      <c r="S22" s="172" t="s">
        <v>191</v>
      </c>
      <c r="T22" s="146">
        <v>0.55000000000000004</v>
      </c>
      <c r="U22" s="145">
        <f t="shared" si="13"/>
        <v>33</v>
      </c>
      <c r="V22" s="137"/>
      <c r="W22" s="137"/>
      <c r="X22" s="137"/>
      <c r="Y22" s="137"/>
      <c r="Z22" s="137"/>
      <c r="AA22" s="137"/>
      <c r="AB22" s="137"/>
      <c r="AC22" s="137"/>
      <c r="AD22" s="137"/>
      <c r="AE22" s="137" t="s">
        <v>94</v>
      </c>
      <c r="AF22" s="137"/>
      <c r="AG22" s="137"/>
      <c r="AH22" s="137"/>
      <c r="AI22" s="137"/>
      <c r="AJ22" s="137"/>
      <c r="AK22" s="137"/>
      <c r="AL22" s="137"/>
      <c r="AM22" s="137"/>
      <c r="AN22" s="137"/>
      <c r="AO22" s="137"/>
      <c r="AP22" s="137"/>
      <c r="AQ22" s="137"/>
      <c r="AR22" s="137"/>
      <c r="AS22" s="137"/>
      <c r="AT22" s="137"/>
      <c r="AU22" s="137"/>
      <c r="AV22" s="137"/>
      <c r="AW22" s="137"/>
      <c r="AX22" s="137"/>
      <c r="AY22" s="137"/>
      <c r="AZ22" s="137"/>
      <c r="BA22" s="137"/>
      <c r="BB22" s="137"/>
      <c r="BC22" s="137"/>
      <c r="BD22" s="137"/>
      <c r="BE22" s="137"/>
      <c r="BF22" s="137"/>
      <c r="BG22" s="137"/>
      <c r="BH22" s="137"/>
    </row>
    <row r="23" spans="1:60" outlineLevel="1" x14ac:dyDescent="0.2">
      <c r="A23" s="138">
        <v>13</v>
      </c>
      <c r="B23" s="138" t="s">
        <v>119</v>
      </c>
      <c r="C23" s="165" t="s">
        <v>120</v>
      </c>
      <c r="D23" s="172" t="s">
        <v>114</v>
      </c>
      <c r="E23" s="149">
        <v>8</v>
      </c>
      <c r="F23" s="151"/>
      <c r="G23" s="151">
        <f t="shared" si="7"/>
        <v>0</v>
      </c>
      <c r="H23" s="151">
        <v>99.56</v>
      </c>
      <c r="I23" s="151">
        <f t="shared" si="8"/>
        <v>796.48</v>
      </c>
      <c r="J23" s="151">
        <v>203.44</v>
      </c>
      <c r="K23" s="151">
        <f t="shared" si="9"/>
        <v>1627.52</v>
      </c>
      <c r="L23" s="151">
        <v>21</v>
      </c>
      <c r="M23" s="151">
        <f t="shared" si="10"/>
        <v>0</v>
      </c>
      <c r="N23" s="145">
        <v>3.4000000000000002E-4</v>
      </c>
      <c r="O23" s="145">
        <f t="shared" si="11"/>
        <v>2.7200000000000002E-3</v>
      </c>
      <c r="P23" s="145">
        <v>0</v>
      </c>
      <c r="Q23" s="145">
        <f t="shared" si="12"/>
        <v>0</v>
      </c>
      <c r="R23" s="145"/>
      <c r="S23" s="172" t="s">
        <v>191</v>
      </c>
      <c r="T23" s="146">
        <v>0.32</v>
      </c>
      <c r="U23" s="145">
        <f t="shared" si="13"/>
        <v>2.56</v>
      </c>
      <c r="V23" s="137"/>
      <c r="W23" s="137"/>
      <c r="X23" s="137"/>
      <c r="Y23" s="137"/>
      <c r="Z23" s="137"/>
      <c r="AA23" s="137"/>
      <c r="AB23" s="137"/>
      <c r="AC23" s="137"/>
      <c r="AD23" s="137"/>
      <c r="AE23" s="137" t="s">
        <v>94</v>
      </c>
      <c r="AF23" s="137"/>
      <c r="AG23" s="137"/>
      <c r="AH23" s="137"/>
      <c r="AI23" s="137"/>
      <c r="AJ23" s="137"/>
      <c r="AK23" s="137"/>
      <c r="AL23" s="137"/>
      <c r="AM23" s="137"/>
      <c r="AN23" s="137"/>
      <c r="AO23" s="137"/>
      <c r="AP23" s="137"/>
      <c r="AQ23" s="137"/>
      <c r="AR23" s="137"/>
      <c r="AS23" s="137"/>
      <c r="AT23" s="137"/>
      <c r="AU23" s="137"/>
      <c r="AV23" s="137"/>
      <c r="AW23" s="137"/>
      <c r="AX23" s="137"/>
      <c r="AY23" s="137"/>
      <c r="AZ23" s="137"/>
      <c r="BA23" s="137"/>
      <c r="BB23" s="137"/>
      <c r="BC23" s="137"/>
      <c r="BD23" s="137"/>
      <c r="BE23" s="137"/>
      <c r="BF23" s="137"/>
      <c r="BG23" s="137"/>
      <c r="BH23" s="137"/>
    </row>
    <row r="24" spans="1:60" outlineLevel="1" x14ac:dyDescent="0.2">
      <c r="A24" s="138">
        <v>14</v>
      </c>
      <c r="B24" s="138" t="s">
        <v>121</v>
      </c>
      <c r="C24" s="165" t="s">
        <v>122</v>
      </c>
      <c r="D24" s="172" t="s">
        <v>114</v>
      </c>
      <c r="E24" s="149">
        <v>5</v>
      </c>
      <c r="F24" s="151"/>
      <c r="G24" s="151">
        <f t="shared" si="7"/>
        <v>0</v>
      </c>
      <c r="H24" s="151">
        <v>78.66</v>
      </c>
      <c r="I24" s="151">
        <f t="shared" si="8"/>
        <v>393.3</v>
      </c>
      <c r="J24" s="151">
        <v>203.84</v>
      </c>
      <c r="K24" s="151">
        <f t="shared" si="9"/>
        <v>1019.2</v>
      </c>
      <c r="L24" s="151">
        <v>21</v>
      </c>
      <c r="M24" s="151">
        <f t="shared" si="10"/>
        <v>0</v>
      </c>
      <c r="N24" s="145">
        <v>3.8000000000000002E-4</v>
      </c>
      <c r="O24" s="145">
        <f t="shared" si="11"/>
        <v>1.9E-3</v>
      </c>
      <c r="P24" s="145">
        <v>0</v>
      </c>
      <c r="Q24" s="145">
        <f t="shared" si="12"/>
        <v>0</v>
      </c>
      <c r="R24" s="145"/>
      <c r="S24" s="172" t="s">
        <v>191</v>
      </c>
      <c r="T24" s="146">
        <v>0.32</v>
      </c>
      <c r="U24" s="145">
        <f t="shared" si="13"/>
        <v>1.6</v>
      </c>
      <c r="V24" s="137"/>
      <c r="W24" s="137"/>
      <c r="X24" s="137"/>
      <c r="Y24" s="137"/>
      <c r="Z24" s="137"/>
      <c r="AA24" s="137"/>
      <c r="AB24" s="137"/>
      <c r="AC24" s="137"/>
      <c r="AD24" s="137"/>
      <c r="AE24" s="137" t="s">
        <v>94</v>
      </c>
      <c r="AF24" s="137"/>
      <c r="AG24" s="137"/>
      <c r="AH24" s="137"/>
      <c r="AI24" s="137"/>
      <c r="AJ24" s="137"/>
      <c r="AK24" s="137"/>
      <c r="AL24" s="137"/>
      <c r="AM24" s="137"/>
      <c r="AN24" s="137"/>
      <c r="AO24" s="137"/>
      <c r="AP24" s="137"/>
      <c r="AQ24" s="137"/>
      <c r="AR24" s="137"/>
      <c r="AS24" s="137"/>
      <c r="AT24" s="137"/>
      <c r="AU24" s="137"/>
      <c r="AV24" s="137"/>
      <c r="AW24" s="137"/>
      <c r="AX24" s="137"/>
      <c r="AY24" s="137"/>
      <c r="AZ24" s="137"/>
      <c r="BA24" s="137"/>
      <c r="BB24" s="137"/>
      <c r="BC24" s="137"/>
      <c r="BD24" s="137"/>
      <c r="BE24" s="137"/>
      <c r="BF24" s="137"/>
      <c r="BG24" s="137"/>
      <c r="BH24" s="137"/>
    </row>
    <row r="25" spans="1:60" outlineLevel="1" x14ac:dyDescent="0.2">
      <c r="A25" s="138">
        <v>15</v>
      </c>
      <c r="B25" s="138" t="s">
        <v>123</v>
      </c>
      <c r="C25" s="165" t="s">
        <v>124</v>
      </c>
      <c r="D25" s="172" t="s">
        <v>114</v>
      </c>
      <c r="E25" s="149">
        <v>1</v>
      </c>
      <c r="F25" s="151"/>
      <c r="G25" s="151">
        <f t="shared" si="7"/>
        <v>0</v>
      </c>
      <c r="H25" s="151">
        <v>92.55</v>
      </c>
      <c r="I25" s="151">
        <f t="shared" si="8"/>
        <v>92.55</v>
      </c>
      <c r="J25" s="151">
        <v>228.45</v>
      </c>
      <c r="K25" s="151">
        <f t="shared" si="9"/>
        <v>228.45</v>
      </c>
      <c r="L25" s="151">
        <v>21</v>
      </c>
      <c r="M25" s="151">
        <f t="shared" si="10"/>
        <v>0</v>
      </c>
      <c r="N25" s="145">
        <v>4.6999999999999999E-4</v>
      </c>
      <c r="O25" s="145">
        <f t="shared" si="11"/>
        <v>4.6999999999999999E-4</v>
      </c>
      <c r="P25" s="145">
        <v>0</v>
      </c>
      <c r="Q25" s="145">
        <f t="shared" si="12"/>
        <v>0</v>
      </c>
      <c r="R25" s="145"/>
      <c r="S25" s="172" t="s">
        <v>191</v>
      </c>
      <c r="T25" s="146">
        <v>0.35899999999999999</v>
      </c>
      <c r="U25" s="145">
        <f t="shared" si="13"/>
        <v>0.36</v>
      </c>
      <c r="V25" s="137"/>
      <c r="W25" s="137"/>
      <c r="X25" s="137"/>
      <c r="Y25" s="137"/>
      <c r="Z25" s="137"/>
      <c r="AA25" s="137"/>
      <c r="AB25" s="137"/>
      <c r="AC25" s="137"/>
      <c r="AD25" s="137"/>
      <c r="AE25" s="137" t="s">
        <v>94</v>
      </c>
      <c r="AF25" s="137"/>
      <c r="AG25" s="137"/>
      <c r="AH25" s="137"/>
      <c r="AI25" s="137"/>
      <c r="AJ25" s="137"/>
      <c r="AK25" s="137"/>
      <c r="AL25" s="137"/>
      <c r="AM25" s="137"/>
      <c r="AN25" s="137"/>
      <c r="AO25" s="137"/>
      <c r="AP25" s="137"/>
      <c r="AQ25" s="137"/>
      <c r="AR25" s="137"/>
      <c r="AS25" s="137"/>
      <c r="AT25" s="137"/>
      <c r="AU25" s="137"/>
      <c r="AV25" s="137"/>
      <c r="AW25" s="137"/>
      <c r="AX25" s="137"/>
      <c r="AY25" s="137"/>
      <c r="AZ25" s="137"/>
      <c r="BA25" s="137"/>
      <c r="BB25" s="137"/>
      <c r="BC25" s="137"/>
      <c r="BD25" s="137"/>
      <c r="BE25" s="137"/>
      <c r="BF25" s="137"/>
      <c r="BG25" s="137"/>
      <c r="BH25" s="137"/>
    </row>
    <row r="26" spans="1:60" outlineLevel="1" x14ac:dyDescent="0.2">
      <c r="A26" s="138">
        <v>16</v>
      </c>
      <c r="B26" s="138" t="s">
        <v>125</v>
      </c>
      <c r="C26" s="165" t="s">
        <v>126</v>
      </c>
      <c r="D26" s="172" t="s">
        <v>114</v>
      </c>
      <c r="E26" s="149">
        <v>4</v>
      </c>
      <c r="F26" s="151"/>
      <c r="G26" s="151">
        <f t="shared" si="7"/>
        <v>0</v>
      </c>
      <c r="H26" s="151">
        <v>266.05</v>
      </c>
      <c r="I26" s="151">
        <f t="shared" si="8"/>
        <v>1064.2</v>
      </c>
      <c r="J26" s="151">
        <v>745.95</v>
      </c>
      <c r="K26" s="151">
        <f t="shared" si="9"/>
        <v>2983.8</v>
      </c>
      <c r="L26" s="151">
        <v>21</v>
      </c>
      <c r="M26" s="151">
        <f t="shared" si="10"/>
        <v>0</v>
      </c>
      <c r="N26" s="145">
        <v>1.5200000000000001E-3</v>
      </c>
      <c r="O26" s="145">
        <f t="shared" si="11"/>
        <v>6.0800000000000003E-3</v>
      </c>
      <c r="P26" s="145">
        <v>0</v>
      </c>
      <c r="Q26" s="145">
        <f t="shared" si="12"/>
        <v>0</v>
      </c>
      <c r="R26" s="145"/>
      <c r="S26" s="172" t="s">
        <v>191</v>
      </c>
      <c r="T26" s="146">
        <v>1.173</v>
      </c>
      <c r="U26" s="145">
        <f t="shared" si="13"/>
        <v>4.6900000000000004</v>
      </c>
      <c r="V26" s="137"/>
      <c r="W26" s="137"/>
      <c r="X26" s="137"/>
      <c r="Y26" s="137"/>
      <c r="Z26" s="137"/>
      <c r="AA26" s="137"/>
      <c r="AB26" s="137"/>
      <c r="AC26" s="137"/>
      <c r="AD26" s="137"/>
      <c r="AE26" s="137" t="s">
        <v>94</v>
      </c>
      <c r="AF26" s="137"/>
      <c r="AG26" s="137"/>
      <c r="AH26" s="137"/>
      <c r="AI26" s="137"/>
      <c r="AJ26" s="137"/>
      <c r="AK26" s="137"/>
      <c r="AL26" s="137"/>
      <c r="AM26" s="137"/>
      <c r="AN26" s="137"/>
      <c r="AO26" s="137"/>
      <c r="AP26" s="137"/>
      <c r="AQ26" s="137"/>
      <c r="AR26" s="137"/>
      <c r="AS26" s="137"/>
      <c r="AT26" s="137"/>
      <c r="AU26" s="137"/>
      <c r="AV26" s="137"/>
      <c r="AW26" s="137"/>
      <c r="AX26" s="137"/>
      <c r="AY26" s="137"/>
      <c r="AZ26" s="137"/>
      <c r="BA26" s="137"/>
      <c r="BB26" s="137"/>
      <c r="BC26" s="137"/>
      <c r="BD26" s="137"/>
      <c r="BE26" s="137"/>
      <c r="BF26" s="137"/>
      <c r="BG26" s="137"/>
      <c r="BH26" s="137"/>
    </row>
    <row r="27" spans="1:60" outlineLevel="1" x14ac:dyDescent="0.2">
      <c r="A27" s="138">
        <v>17</v>
      </c>
      <c r="B27" s="138" t="s">
        <v>127</v>
      </c>
      <c r="C27" s="165" t="s">
        <v>128</v>
      </c>
      <c r="D27" s="172" t="s">
        <v>114</v>
      </c>
      <c r="E27" s="149">
        <v>3</v>
      </c>
      <c r="F27" s="151"/>
      <c r="G27" s="151">
        <f t="shared" si="7"/>
        <v>0</v>
      </c>
      <c r="H27" s="151">
        <v>219.58</v>
      </c>
      <c r="I27" s="151">
        <f t="shared" si="8"/>
        <v>658.74</v>
      </c>
      <c r="J27" s="151">
        <v>520.41999999999996</v>
      </c>
      <c r="K27" s="151">
        <f t="shared" si="9"/>
        <v>1561.26</v>
      </c>
      <c r="L27" s="151">
        <v>21</v>
      </c>
      <c r="M27" s="151">
        <f t="shared" si="10"/>
        <v>0</v>
      </c>
      <c r="N27" s="145">
        <v>7.7999999999999999E-4</v>
      </c>
      <c r="O27" s="145">
        <f t="shared" si="11"/>
        <v>2.3400000000000001E-3</v>
      </c>
      <c r="P27" s="145">
        <v>0</v>
      </c>
      <c r="Q27" s="145">
        <f t="shared" si="12"/>
        <v>0</v>
      </c>
      <c r="R27" s="145"/>
      <c r="S27" s="172" t="s">
        <v>191</v>
      </c>
      <c r="T27" s="146">
        <v>0.81899999999999995</v>
      </c>
      <c r="U27" s="145">
        <f t="shared" si="13"/>
        <v>2.46</v>
      </c>
      <c r="V27" s="137"/>
      <c r="W27" s="137"/>
      <c r="X27" s="137"/>
      <c r="Y27" s="137"/>
      <c r="Z27" s="137"/>
      <c r="AA27" s="137"/>
      <c r="AB27" s="137"/>
      <c r="AC27" s="137"/>
      <c r="AD27" s="137"/>
      <c r="AE27" s="137" t="s">
        <v>94</v>
      </c>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c r="BC27" s="137"/>
      <c r="BD27" s="137"/>
      <c r="BE27" s="137"/>
      <c r="BF27" s="137"/>
      <c r="BG27" s="137"/>
      <c r="BH27" s="137"/>
    </row>
    <row r="28" spans="1:60" outlineLevel="1" x14ac:dyDescent="0.2">
      <c r="A28" s="138">
        <v>18</v>
      </c>
      <c r="B28" s="138" t="s">
        <v>129</v>
      </c>
      <c r="C28" s="165" t="s">
        <v>130</v>
      </c>
      <c r="D28" s="172" t="s">
        <v>114</v>
      </c>
      <c r="E28" s="149">
        <v>205</v>
      </c>
      <c r="F28" s="151"/>
      <c r="G28" s="151">
        <f t="shared" si="7"/>
        <v>0</v>
      </c>
      <c r="H28" s="151">
        <v>300.02999999999997</v>
      </c>
      <c r="I28" s="151">
        <f t="shared" si="8"/>
        <v>61506.15</v>
      </c>
      <c r="J28" s="151">
        <v>505.97</v>
      </c>
      <c r="K28" s="151">
        <f t="shared" si="9"/>
        <v>103723.85</v>
      </c>
      <c r="L28" s="151">
        <v>21</v>
      </c>
      <c r="M28" s="151">
        <f t="shared" si="10"/>
        <v>0</v>
      </c>
      <c r="N28" s="145">
        <v>1.31E-3</v>
      </c>
      <c r="O28" s="145">
        <f t="shared" si="11"/>
        <v>0.26855000000000001</v>
      </c>
      <c r="P28" s="145">
        <v>0</v>
      </c>
      <c r="Q28" s="145">
        <f t="shared" si="12"/>
        <v>0</v>
      </c>
      <c r="R28" s="145"/>
      <c r="S28" s="172" t="s">
        <v>191</v>
      </c>
      <c r="T28" s="146">
        <v>0.79700000000000004</v>
      </c>
      <c r="U28" s="145">
        <f t="shared" si="13"/>
        <v>163.38999999999999</v>
      </c>
      <c r="V28" s="137"/>
      <c r="W28" s="137"/>
      <c r="X28" s="137"/>
      <c r="Y28" s="137"/>
      <c r="Z28" s="137"/>
      <c r="AA28" s="137"/>
      <c r="AB28" s="137"/>
      <c r="AC28" s="137"/>
      <c r="AD28" s="137"/>
      <c r="AE28" s="137" t="s">
        <v>94</v>
      </c>
      <c r="AF28" s="137"/>
      <c r="AG28" s="137"/>
      <c r="AH28" s="137"/>
      <c r="AI28" s="137"/>
      <c r="AJ28" s="137"/>
      <c r="AK28" s="137"/>
      <c r="AL28" s="137"/>
      <c r="AM28" s="137"/>
      <c r="AN28" s="137"/>
      <c r="AO28" s="137"/>
      <c r="AP28" s="137"/>
      <c r="AQ28" s="137"/>
      <c r="AR28" s="137"/>
      <c r="AS28" s="137"/>
      <c r="AT28" s="137"/>
      <c r="AU28" s="137"/>
      <c r="AV28" s="137"/>
      <c r="AW28" s="137"/>
      <c r="AX28" s="137"/>
      <c r="AY28" s="137"/>
      <c r="AZ28" s="137"/>
      <c r="BA28" s="137"/>
      <c r="BB28" s="137"/>
      <c r="BC28" s="137"/>
      <c r="BD28" s="137"/>
      <c r="BE28" s="137"/>
      <c r="BF28" s="137"/>
      <c r="BG28" s="137"/>
      <c r="BH28" s="137"/>
    </row>
    <row r="29" spans="1:60" ht="22.5" outlineLevel="1" x14ac:dyDescent="0.2">
      <c r="A29" s="138">
        <v>19</v>
      </c>
      <c r="B29" s="138" t="s">
        <v>131</v>
      </c>
      <c r="C29" s="165" t="s">
        <v>132</v>
      </c>
      <c r="D29" s="172" t="s">
        <v>142</v>
      </c>
      <c r="E29" s="149">
        <v>7</v>
      </c>
      <c r="F29" s="151"/>
      <c r="G29" s="151">
        <f t="shared" si="7"/>
        <v>0</v>
      </c>
      <c r="H29" s="151">
        <v>0</v>
      </c>
      <c r="I29" s="151">
        <f t="shared" si="8"/>
        <v>0</v>
      </c>
      <c r="J29" s="151">
        <v>2650</v>
      </c>
      <c r="K29" s="151">
        <f t="shared" si="9"/>
        <v>18550</v>
      </c>
      <c r="L29" s="151">
        <v>21</v>
      </c>
      <c r="M29" s="151">
        <f t="shared" si="10"/>
        <v>0</v>
      </c>
      <c r="N29" s="145">
        <v>0</v>
      </c>
      <c r="O29" s="145">
        <f t="shared" si="11"/>
        <v>0</v>
      </c>
      <c r="P29" s="145">
        <v>0</v>
      </c>
      <c r="Q29" s="145">
        <f t="shared" si="12"/>
        <v>0</v>
      </c>
      <c r="R29" s="145"/>
      <c r="S29" s="172" t="s">
        <v>192</v>
      </c>
      <c r="T29" s="146">
        <v>0</v>
      </c>
      <c r="U29" s="145">
        <f t="shared" si="13"/>
        <v>0</v>
      </c>
      <c r="V29" s="137"/>
      <c r="W29" s="137"/>
      <c r="X29" s="137"/>
      <c r="Y29" s="137"/>
      <c r="Z29" s="137"/>
      <c r="AA29" s="137"/>
      <c r="AB29" s="137"/>
      <c r="AC29" s="137"/>
      <c r="AD29" s="137"/>
      <c r="AE29" s="137" t="s">
        <v>94</v>
      </c>
      <c r="AF29" s="137"/>
      <c r="AG29" s="137"/>
      <c r="AH29" s="137"/>
      <c r="AI29" s="137"/>
      <c r="AJ29" s="137"/>
      <c r="AK29" s="137"/>
      <c r="AL29" s="137"/>
      <c r="AM29" s="137"/>
      <c r="AN29" s="137"/>
      <c r="AO29" s="137"/>
      <c r="AP29" s="137"/>
      <c r="AQ29" s="137"/>
      <c r="AR29" s="137"/>
      <c r="AS29" s="137"/>
      <c r="AT29" s="137"/>
      <c r="AU29" s="137"/>
      <c r="AV29" s="137"/>
      <c r="AW29" s="137"/>
      <c r="AX29" s="137"/>
      <c r="AY29" s="137"/>
      <c r="AZ29" s="137"/>
      <c r="BA29" s="137"/>
      <c r="BB29" s="137"/>
      <c r="BC29" s="137"/>
      <c r="BD29" s="137"/>
      <c r="BE29" s="137"/>
      <c r="BF29" s="137"/>
      <c r="BG29" s="137"/>
      <c r="BH29" s="137"/>
    </row>
    <row r="30" spans="1:60" outlineLevel="1" x14ac:dyDescent="0.2">
      <c r="A30" s="138">
        <v>20</v>
      </c>
      <c r="B30" s="138" t="s">
        <v>133</v>
      </c>
      <c r="C30" s="165" t="s">
        <v>134</v>
      </c>
      <c r="D30" s="172" t="s">
        <v>142</v>
      </c>
      <c r="E30" s="149">
        <v>1</v>
      </c>
      <c r="F30" s="151"/>
      <c r="G30" s="151">
        <f t="shared" si="7"/>
        <v>0</v>
      </c>
      <c r="H30" s="151">
        <v>1674.59</v>
      </c>
      <c r="I30" s="151">
        <f t="shared" si="8"/>
        <v>1674.59</v>
      </c>
      <c r="J30" s="151">
        <v>77.410000000000082</v>
      </c>
      <c r="K30" s="151">
        <f t="shared" si="9"/>
        <v>77.41</v>
      </c>
      <c r="L30" s="151">
        <v>21</v>
      </c>
      <c r="M30" s="151">
        <f t="shared" si="10"/>
        <v>0</v>
      </c>
      <c r="N30" s="145">
        <v>4.8999999999999998E-4</v>
      </c>
      <c r="O30" s="145">
        <f t="shared" si="11"/>
        <v>4.8999999999999998E-4</v>
      </c>
      <c r="P30" s="145">
        <v>0</v>
      </c>
      <c r="Q30" s="145">
        <f t="shared" si="12"/>
        <v>0</v>
      </c>
      <c r="R30" s="145"/>
      <c r="S30" s="172" t="s">
        <v>191</v>
      </c>
      <c r="T30" s="146">
        <v>0.06</v>
      </c>
      <c r="U30" s="145">
        <f t="shared" si="13"/>
        <v>0.06</v>
      </c>
      <c r="V30" s="137"/>
      <c r="W30" s="137"/>
      <c r="X30" s="137"/>
      <c r="Y30" s="137"/>
      <c r="Z30" s="137"/>
      <c r="AA30" s="137"/>
      <c r="AB30" s="137"/>
      <c r="AC30" s="137"/>
      <c r="AD30" s="137"/>
      <c r="AE30" s="137" t="s">
        <v>94</v>
      </c>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c r="BG30" s="137"/>
      <c r="BH30" s="137"/>
    </row>
    <row r="31" spans="1:60" outlineLevel="1" x14ac:dyDescent="0.2">
      <c r="A31" s="138">
        <v>21</v>
      </c>
      <c r="B31" s="138" t="s">
        <v>193</v>
      </c>
      <c r="C31" s="165" t="s">
        <v>194</v>
      </c>
      <c r="D31" s="172" t="s">
        <v>142</v>
      </c>
      <c r="E31" s="149">
        <v>3</v>
      </c>
      <c r="F31" s="151"/>
      <c r="G31" s="151">
        <f t="shared" si="7"/>
        <v>0</v>
      </c>
      <c r="H31" s="151">
        <v>0</v>
      </c>
      <c r="I31" s="151">
        <f t="shared" si="8"/>
        <v>0</v>
      </c>
      <c r="J31" s="151">
        <v>485</v>
      </c>
      <c r="K31" s="151">
        <f t="shared" si="9"/>
        <v>1455</v>
      </c>
      <c r="L31" s="151">
        <v>21</v>
      </c>
      <c r="M31" s="151">
        <f t="shared" si="10"/>
        <v>0</v>
      </c>
      <c r="N31" s="145">
        <v>0</v>
      </c>
      <c r="O31" s="145">
        <f t="shared" si="11"/>
        <v>0</v>
      </c>
      <c r="P31" s="145">
        <v>0</v>
      </c>
      <c r="Q31" s="145">
        <f t="shared" si="12"/>
        <v>0</v>
      </c>
      <c r="R31" s="145"/>
      <c r="S31" s="172" t="s">
        <v>192</v>
      </c>
      <c r="T31" s="146">
        <v>0</v>
      </c>
      <c r="U31" s="145">
        <f t="shared" si="13"/>
        <v>0</v>
      </c>
      <c r="V31" s="137"/>
      <c r="W31" s="137"/>
      <c r="X31" s="137"/>
      <c r="Y31" s="137"/>
      <c r="Z31" s="137"/>
      <c r="AA31" s="137"/>
      <c r="AB31" s="137"/>
      <c r="AC31" s="137"/>
      <c r="AD31" s="137"/>
      <c r="AE31" s="137" t="s">
        <v>94</v>
      </c>
      <c r="AF31" s="137"/>
      <c r="AG31" s="137"/>
      <c r="AH31" s="137"/>
      <c r="AI31" s="137"/>
      <c r="AJ31" s="137"/>
      <c r="AK31" s="137"/>
      <c r="AL31" s="137"/>
      <c r="AM31" s="137"/>
      <c r="AN31" s="137"/>
      <c r="AO31" s="137"/>
      <c r="AP31" s="137"/>
      <c r="AQ31" s="137"/>
      <c r="AR31" s="137"/>
      <c r="AS31" s="137"/>
      <c r="AT31" s="137"/>
      <c r="AU31" s="137"/>
      <c r="AV31" s="137"/>
      <c r="AW31" s="137"/>
      <c r="AX31" s="137"/>
      <c r="AY31" s="137"/>
      <c r="AZ31" s="137"/>
      <c r="BA31" s="137"/>
      <c r="BB31" s="137"/>
      <c r="BC31" s="137"/>
      <c r="BD31" s="137"/>
      <c r="BE31" s="137"/>
      <c r="BF31" s="137"/>
      <c r="BG31" s="137"/>
      <c r="BH31" s="137"/>
    </row>
    <row r="32" spans="1:60" outlineLevel="1" x14ac:dyDescent="0.2">
      <c r="A32" s="138">
        <v>22</v>
      </c>
      <c r="B32" s="138" t="s">
        <v>131</v>
      </c>
      <c r="C32" s="165" t="s">
        <v>135</v>
      </c>
      <c r="D32" s="172" t="s">
        <v>142</v>
      </c>
      <c r="E32" s="149">
        <v>7</v>
      </c>
      <c r="F32" s="151"/>
      <c r="G32" s="151">
        <f t="shared" si="7"/>
        <v>0</v>
      </c>
      <c r="H32" s="151">
        <v>0</v>
      </c>
      <c r="I32" s="151">
        <f t="shared" si="8"/>
        <v>0</v>
      </c>
      <c r="J32" s="151">
        <v>2890</v>
      </c>
      <c r="K32" s="151">
        <f t="shared" si="9"/>
        <v>20230</v>
      </c>
      <c r="L32" s="151">
        <v>21</v>
      </c>
      <c r="M32" s="151">
        <f t="shared" si="10"/>
        <v>0</v>
      </c>
      <c r="N32" s="145">
        <v>0</v>
      </c>
      <c r="O32" s="145">
        <f t="shared" si="11"/>
        <v>0</v>
      </c>
      <c r="P32" s="145">
        <v>0</v>
      </c>
      <c r="Q32" s="145">
        <f t="shared" si="12"/>
        <v>0</v>
      </c>
      <c r="R32" s="145"/>
      <c r="S32" s="172" t="s">
        <v>192</v>
      </c>
      <c r="T32" s="146">
        <v>0</v>
      </c>
      <c r="U32" s="145">
        <f t="shared" si="13"/>
        <v>0</v>
      </c>
      <c r="V32" s="137"/>
      <c r="W32" s="137"/>
      <c r="X32" s="137"/>
      <c r="Y32" s="137"/>
      <c r="Z32" s="137"/>
      <c r="AA32" s="137"/>
      <c r="AB32" s="137"/>
      <c r="AC32" s="137"/>
      <c r="AD32" s="137"/>
      <c r="AE32" s="137" t="s">
        <v>94</v>
      </c>
      <c r="AF32" s="137"/>
      <c r="AG32" s="137"/>
      <c r="AH32" s="137"/>
      <c r="AI32" s="137"/>
      <c r="AJ32" s="137"/>
      <c r="AK32" s="137"/>
      <c r="AL32" s="137"/>
      <c r="AM32" s="137"/>
      <c r="AN32" s="137"/>
      <c r="AO32" s="137"/>
      <c r="AP32" s="137"/>
      <c r="AQ32" s="137"/>
      <c r="AR32" s="137"/>
      <c r="AS32" s="137"/>
      <c r="AT32" s="137"/>
      <c r="AU32" s="137"/>
      <c r="AV32" s="137"/>
      <c r="AW32" s="137"/>
      <c r="AX32" s="137"/>
      <c r="AY32" s="137"/>
      <c r="AZ32" s="137"/>
      <c r="BA32" s="137"/>
      <c r="BB32" s="137"/>
      <c r="BC32" s="137"/>
      <c r="BD32" s="137"/>
      <c r="BE32" s="137"/>
      <c r="BF32" s="137"/>
      <c r="BG32" s="137"/>
      <c r="BH32" s="137"/>
    </row>
    <row r="33" spans="1:60" outlineLevel="1" x14ac:dyDescent="0.2">
      <c r="A33" s="138">
        <v>23</v>
      </c>
      <c r="B33" s="138" t="s">
        <v>136</v>
      </c>
      <c r="C33" s="165" t="s">
        <v>137</v>
      </c>
      <c r="D33" s="172" t="s">
        <v>142</v>
      </c>
      <c r="E33" s="149">
        <v>1</v>
      </c>
      <c r="F33" s="151"/>
      <c r="G33" s="151">
        <f t="shared" si="7"/>
        <v>0</v>
      </c>
      <c r="H33" s="151">
        <v>196.68</v>
      </c>
      <c r="I33" s="151">
        <f t="shared" si="8"/>
        <v>196.68</v>
      </c>
      <c r="J33" s="151">
        <v>193.82</v>
      </c>
      <c r="K33" s="151">
        <f t="shared" si="9"/>
        <v>193.82</v>
      </c>
      <c r="L33" s="151">
        <v>21</v>
      </c>
      <c r="M33" s="151">
        <f t="shared" si="10"/>
        <v>0</v>
      </c>
      <c r="N33" s="145">
        <v>3.8E-3</v>
      </c>
      <c r="O33" s="145">
        <f t="shared" si="11"/>
        <v>3.8E-3</v>
      </c>
      <c r="P33" s="145">
        <v>0</v>
      </c>
      <c r="Q33" s="145">
        <f t="shared" si="12"/>
        <v>0</v>
      </c>
      <c r="R33" s="145"/>
      <c r="S33" s="172" t="s">
        <v>191</v>
      </c>
      <c r="T33" s="146">
        <v>0.06</v>
      </c>
      <c r="U33" s="145">
        <f t="shared" si="13"/>
        <v>0.06</v>
      </c>
      <c r="V33" s="137"/>
      <c r="W33" s="137"/>
      <c r="X33" s="137"/>
      <c r="Y33" s="137"/>
      <c r="Z33" s="137"/>
      <c r="AA33" s="137"/>
      <c r="AB33" s="137"/>
      <c r="AC33" s="137"/>
      <c r="AD33" s="137"/>
      <c r="AE33" s="137" t="s">
        <v>94</v>
      </c>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row>
    <row r="34" spans="1:60" outlineLevel="1" x14ac:dyDescent="0.2">
      <c r="A34" s="138">
        <v>24</v>
      </c>
      <c r="B34" s="138" t="s">
        <v>138</v>
      </c>
      <c r="C34" s="165" t="s">
        <v>139</v>
      </c>
      <c r="D34" s="172" t="s">
        <v>142</v>
      </c>
      <c r="E34" s="149">
        <v>2</v>
      </c>
      <c r="F34" s="151"/>
      <c r="G34" s="151">
        <f t="shared" si="7"/>
        <v>0</v>
      </c>
      <c r="H34" s="151">
        <v>0</v>
      </c>
      <c r="I34" s="151">
        <f t="shared" si="8"/>
        <v>0</v>
      </c>
      <c r="J34" s="151">
        <v>99.9</v>
      </c>
      <c r="K34" s="151">
        <f t="shared" si="9"/>
        <v>199.8</v>
      </c>
      <c r="L34" s="151">
        <v>21</v>
      </c>
      <c r="M34" s="151">
        <f t="shared" si="10"/>
        <v>0</v>
      </c>
      <c r="N34" s="145">
        <v>0</v>
      </c>
      <c r="O34" s="145">
        <f t="shared" si="11"/>
        <v>0</v>
      </c>
      <c r="P34" s="145">
        <v>0</v>
      </c>
      <c r="Q34" s="145">
        <f t="shared" si="12"/>
        <v>0</v>
      </c>
      <c r="R34" s="145"/>
      <c r="S34" s="172" t="s">
        <v>191</v>
      </c>
      <c r="T34" s="146">
        <v>0.16</v>
      </c>
      <c r="U34" s="145">
        <f t="shared" si="13"/>
        <v>0.32</v>
      </c>
      <c r="V34" s="137"/>
      <c r="W34" s="137"/>
      <c r="X34" s="137"/>
      <c r="Y34" s="137"/>
      <c r="Z34" s="137"/>
      <c r="AA34" s="137"/>
      <c r="AB34" s="137"/>
      <c r="AC34" s="137"/>
      <c r="AD34" s="137"/>
      <c r="AE34" s="137" t="s">
        <v>94</v>
      </c>
      <c r="AF34" s="137"/>
      <c r="AG34" s="137"/>
      <c r="AH34" s="137"/>
      <c r="AI34" s="137"/>
      <c r="AJ34" s="137"/>
      <c r="AK34" s="137"/>
      <c r="AL34" s="137"/>
      <c r="AM34" s="137"/>
      <c r="AN34" s="137"/>
      <c r="AO34" s="137"/>
      <c r="AP34" s="137"/>
      <c r="AQ34" s="137"/>
      <c r="AR34" s="137"/>
      <c r="AS34" s="137"/>
      <c r="AT34" s="137"/>
      <c r="AU34" s="137"/>
      <c r="AV34" s="137"/>
      <c r="AW34" s="137"/>
      <c r="AX34" s="137"/>
      <c r="AY34" s="137"/>
      <c r="AZ34" s="137"/>
      <c r="BA34" s="137"/>
      <c r="BB34" s="137"/>
      <c r="BC34" s="137"/>
      <c r="BD34" s="137"/>
      <c r="BE34" s="137"/>
      <c r="BF34" s="137"/>
      <c r="BG34" s="137"/>
      <c r="BH34" s="137"/>
    </row>
    <row r="35" spans="1:60" outlineLevel="1" x14ac:dyDescent="0.2">
      <c r="A35" s="138">
        <v>25</v>
      </c>
      <c r="B35" s="138" t="s">
        <v>140</v>
      </c>
      <c r="C35" s="165" t="s">
        <v>141</v>
      </c>
      <c r="D35" s="172" t="s">
        <v>142</v>
      </c>
      <c r="E35" s="149">
        <v>1</v>
      </c>
      <c r="F35" s="151"/>
      <c r="G35" s="151">
        <f t="shared" si="7"/>
        <v>0</v>
      </c>
      <c r="H35" s="151">
        <v>0</v>
      </c>
      <c r="I35" s="151">
        <f t="shared" si="8"/>
        <v>0</v>
      </c>
      <c r="J35" s="151">
        <v>111</v>
      </c>
      <c r="K35" s="151">
        <f t="shared" si="9"/>
        <v>111</v>
      </c>
      <c r="L35" s="151">
        <v>21</v>
      </c>
      <c r="M35" s="151">
        <f t="shared" si="10"/>
        <v>0</v>
      </c>
      <c r="N35" s="145">
        <v>0</v>
      </c>
      <c r="O35" s="145">
        <f t="shared" si="11"/>
        <v>0</v>
      </c>
      <c r="P35" s="145">
        <v>0</v>
      </c>
      <c r="Q35" s="145">
        <f t="shared" si="12"/>
        <v>0</v>
      </c>
      <c r="R35" s="145"/>
      <c r="S35" s="172" t="s">
        <v>191</v>
      </c>
      <c r="T35" s="146">
        <v>0.17</v>
      </c>
      <c r="U35" s="145">
        <f t="shared" si="13"/>
        <v>0.17</v>
      </c>
      <c r="V35" s="137"/>
      <c r="W35" s="137"/>
      <c r="X35" s="137"/>
      <c r="Y35" s="137"/>
      <c r="Z35" s="137"/>
      <c r="AA35" s="137"/>
      <c r="AB35" s="137"/>
      <c r="AC35" s="137"/>
      <c r="AD35" s="137"/>
      <c r="AE35" s="137" t="s">
        <v>94</v>
      </c>
      <c r="AF35" s="137"/>
      <c r="AG35" s="137"/>
      <c r="AH35" s="137"/>
      <c r="AI35" s="137"/>
      <c r="AJ35" s="137"/>
      <c r="AK35" s="137"/>
      <c r="AL35" s="137"/>
      <c r="AM35" s="137"/>
      <c r="AN35" s="137"/>
      <c r="AO35" s="137"/>
      <c r="AP35" s="137"/>
      <c r="AQ35" s="137"/>
      <c r="AR35" s="137"/>
      <c r="AS35" s="137"/>
      <c r="AT35" s="137"/>
      <c r="AU35" s="137"/>
      <c r="AV35" s="137"/>
      <c r="AW35" s="137"/>
      <c r="AX35" s="137"/>
      <c r="AY35" s="137"/>
      <c r="AZ35" s="137"/>
      <c r="BA35" s="137"/>
      <c r="BB35" s="137"/>
      <c r="BC35" s="137"/>
      <c r="BD35" s="137"/>
      <c r="BE35" s="137"/>
      <c r="BF35" s="137"/>
      <c r="BG35" s="137"/>
      <c r="BH35" s="137"/>
    </row>
    <row r="36" spans="1:60" outlineLevel="1" x14ac:dyDescent="0.2">
      <c r="A36" s="138">
        <v>26</v>
      </c>
      <c r="B36" s="138" t="s">
        <v>143</v>
      </c>
      <c r="C36" s="165" t="s">
        <v>144</v>
      </c>
      <c r="D36" s="172" t="s">
        <v>142</v>
      </c>
      <c r="E36" s="149">
        <v>2</v>
      </c>
      <c r="F36" s="151"/>
      <c r="G36" s="151">
        <f t="shared" si="7"/>
        <v>0</v>
      </c>
      <c r="H36" s="151">
        <v>0</v>
      </c>
      <c r="I36" s="151">
        <f t="shared" si="8"/>
        <v>0</v>
      </c>
      <c r="J36" s="151">
        <v>165</v>
      </c>
      <c r="K36" s="151">
        <f t="shared" si="9"/>
        <v>330</v>
      </c>
      <c r="L36" s="151">
        <v>21</v>
      </c>
      <c r="M36" s="151">
        <f t="shared" si="10"/>
        <v>0</v>
      </c>
      <c r="N36" s="145">
        <v>0</v>
      </c>
      <c r="O36" s="145">
        <f t="shared" si="11"/>
        <v>0</v>
      </c>
      <c r="P36" s="145">
        <v>0</v>
      </c>
      <c r="Q36" s="145">
        <f t="shared" si="12"/>
        <v>0</v>
      </c>
      <c r="R36" s="145"/>
      <c r="S36" s="172" t="s">
        <v>191</v>
      </c>
      <c r="T36" s="146">
        <v>0.26</v>
      </c>
      <c r="U36" s="145">
        <f t="shared" si="13"/>
        <v>0.52</v>
      </c>
      <c r="V36" s="137"/>
      <c r="W36" s="137"/>
      <c r="X36" s="137"/>
      <c r="Y36" s="137"/>
      <c r="Z36" s="137"/>
      <c r="AA36" s="137"/>
      <c r="AB36" s="137"/>
      <c r="AC36" s="137"/>
      <c r="AD36" s="137"/>
      <c r="AE36" s="137" t="s">
        <v>94</v>
      </c>
      <c r="AF36" s="137"/>
      <c r="AG36" s="137"/>
      <c r="AH36" s="137"/>
      <c r="AI36" s="137"/>
      <c r="AJ36" s="137"/>
      <c r="AK36" s="137"/>
      <c r="AL36" s="137"/>
      <c r="AM36" s="137"/>
      <c r="AN36" s="137"/>
      <c r="AO36" s="137"/>
      <c r="AP36" s="137"/>
      <c r="AQ36" s="137"/>
      <c r="AR36" s="137"/>
      <c r="AS36" s="137"/>
      <c r="AT36" s="137"/>
      <c r="AU36" s="137"/>
      <c r="AV36" s="137"/>
      <c r="AW36" s="137"/>
      <c r="AX36" s="137"/>
      <c r="AY36" s="137"/>
      <c r="AZ36" s="137"/>
      <c r="BA36" s="137"/>
      <c r="BB36" s="137"/>
      <c r="BC36" s="137"/>
      <c r="BD36" s="137"/>
      <c r="BE36" s="137"/>
      <c r="BF36" s="137"/>
      <c r="BG36" s="137"/>
      <c r="BH36" s="137"/>
    </row>
    <row r="37" spans="1:60" outlineLevel="1" x14ac:dyDescent="0.2">
      <c r="A37" s="138">
        <v>27</v>
      </c>
      <c r="B37" s="138" t="s">
        <v>131</v>
      </c>
      <c r="C37" s="165" t="s">
        <v>145</v>
      </c>
      <c r="D37" s="172" t="s">
        <v>114</v>
      </c>
      <c r="E37" s="149">
        <v>20</v>
      </c>
      <c r="F37" s="151"/>
      <c r="G37" s="151">
        <f t="shared" si="7"/>
        <v>0</v>
      </c>
      <c r="H37" s="151">
        <v>0</v>
      </c>
      <c r="I37" s="151">
        <f t="shared" si="8"/>
        <v>0</v>
      </c>
      <c r="J37" s="151">
        <v>210</v>
      </c>
      <c r="K37" s="151">
        <f t="shared" si="9"/>
        <v>4200</v>
      </c>
      <c r="L37" s="151">
        <v>21</v>
      </c>
      <c r="M37" s="151">
        <f t="shared" si="10"/>
        <v>0</v>
      </c>
      <c r="N37" s="145">
        <v>0</v>
      </c>
      <c r="O37" s="145">
        <f t="shared" si="11"/>
        <v>0</v>
      </c>
      <c r="P37" s="145">
        <v>0</v>
      </c>
      <c r="Q37" s="145">
        <f t="shared" si="12"/>
        <v>0</v>
      </c>
      <c r="R37" s="145"/>
      <c r="S37" s="172" t="s">
        <v>192</v>
      </c>
      <c r="T37" s="146">
        <v>0</v>
      </c>
      <c r="U37" s="145">
        <f t="shared" si="13"/>
        <v>0</v>
      </c>
      <c r="V37" s="137"/>
      <c r="W37" s="137"/>
      <c r="X37" s="137"/>
      <c r="Y37" s="137"/>
      <c r="Z37" s="137"/>
      <c r="AA37" s="137"/>
      <c r="AB37" s="137"/>
      <c r="AC37" s="137"/>
      <c r="AD37" s="137"/>
      <c r="AE37" s="137" t="s">
        <v>94</v>
      </c>
      <c r="AF37" s="137"/>
      <c r="AG37" s="137"/>
      <c r="AH37" s="137"/>
      <c r="AI37" s="137"/>
      <c r="AJ37" s="137"/>
      <c r="AK37" s="137"/>
      <c r="AL37" s="137"/>
      <c r="AM37" s="137"/>
      <c r="AN37" s="137"/>
      <c r="AO37" s="137"/>
      <c r="AP37" s="137"/>
      <c r="AQ37" s="137"/>
      <c r="AR37" s="137"/>
      <c r="AS37" s="137"/>
      <c r="AT37" s="137"/>
      <c r="AU37" s="137"/>
      <c r="AV37" s="137"/>
      <c r="AW37" s="137"/>
      <c r="AX37" s="137"/>
      <c r="AY37" s="137"/>
      <c r="AZ37" s="137"/>
      <c r="BA37" s="137"/>
      <c r="BB37" s="137"/>
      <c r="BC37" s="137"/>
      <c r="BD37" s="137"/>
      <c r="BE37" s="137"/>
      <c r="BF37" s="137"/>
      <c r="BG37" s="137"/>
      <c r="BH37" s="137"/>
    </row>
    <row r="38" spans="1:60" outlineLevel="1" x14ac:dyDescent="0.2">
      <c r="A38" s="138">
        <v>28</v>
      </c>
      <c r="B38" s="138" t="s">
        <v>146</v>
      </c>
      <c r="C38" s="165" t="s">
        <v>147</v>
      </c>
      <c r="D38" s="172" t="s">
        <v>114</v>
      </c>
      <c r="E38" s="149">
        <v>379</v>
      </c>
      <c r="F38" s="151"/>
      <c r="G38" s="151">
        <f t="shared" si="7"/>
        <v>0</v>
      </c>
      <c r="H38" s="151">
        <v>0.49</v>
      </c>
      <c r="I38" s="151">
        <f t="shared" si="8"/>
        <v>185.71</v>
      </c>
      <c r="J38" s="151">
        <v>15.610000000000001</v>
      </c>
      <c r="K38" s="151">
        <f t="shared" si="9"/>
        <v>5916.19</v>
      </c>
      <c r="L38" s="151">
        <v>21</v>
      </c>
      <c r="M38" s="151">
        <f t="shared" si="10"/>
        <v>0</v>
      </c>
      <c r="N38" s="145">
        <v>0</v>
      </c>
      <c r="O38" s="145">
        <f t="shared" si="11"/>
        <v>0</v>
      </c>
      <c r="P38" s="145">
        <v>0</v>
      </c>
      <c r="Q38" s="145">
        <f t="shared" si="12"/>
        <v>0</v>
      </c>
      <c r="R38" s="145"/>
      <c r="S38" s="172" t="s">
        <v>191</v>
      </c>
      <c r="T38" s="146">
        <v>0.05</v>
      </c>
      <c r="U38" s="145">
        <f t="shared" si="13"/>
        <v>18.95</v>
      </c>
      <c r="V38" s="137"/>
      <c r="W38" s="137"/>
      <c r="X38" s="137"/>
      <c r="Y38" s="137"/>
      <c r="Z38" s="137"/>
      <c r="AA38" s="137"/>
      <c r="AB38" s="137"/>
      <c r="AC38" s="137"/>
      <c r="AD38" s="137"/>
      <c r="AE38" s="137" t="s">
        <v>94</v>
      </c>
      <c r="AF38" s="137"/>
      <c r="AG38" s="137"/>
      <c r="AH38" s="137"/>
      <c r="AI38" s="137"/>
      <c r="AJ38" s="137"/>
      <c r="AK38" s="137"/>
      <c r="AL38" s="137"/>
      <c r="AM38" s="137"/>
      <c r="AN38" s="137"/>
      <c r="AO38" s="137"/>
      <c r="AP38" s="137"/>
      <c r="AQ38" s="137"/>
      <c r="AR38" s="137"/>
      <c r="AS38" s="137"/>
      <c r="AT38" s="137"/>
      <c r="AU38" s="137"/>
      <c r="AV38" s="137"/>
      <c r="AW38" s="137"/>
      <c r="AX38" s="137"/>
      <c r="AY38" s="137"/>
      <c r="AZ38" s="137"/>
      <c r="BA38" s="137"/>
      <c r="BB38" s="137"/>
      <c r="BC38" s="137"/>
      <c r="BD38" s="137"/>
      <c r="BE38" s="137"/>
      <c r="BF38" s="137"/>
      <c r="BG38" s="137"/>
      <c r="BH38" s="137"/>
    </row>
    <row r="39" spans="1:60" outlineLevel="1" x14ac:dyDescent="0.2">
      <c r="A39" s="138">
        <v>29</v>
      </c>
      <c r="B39" s="138" t="s">
        <v>148</v>
      </c>
      <c r="C39" s="165" t="s">
        <v>149</v>
      </c>
      <c r="D39" s="172" t="s">
        <v>150</v>
      </c>
      <c r="E39" s="149">
        <v>1.2</v>
      </c>
      <c r="F39" s="151"/>
      <c r="G39" s="151">
        <f t="shared" si="7"/>
        <v>0</v>
      </c>
      <c r="H39" s="151">
        <v>0</v>
      </c>
      <c r="I39" s="151">
        <f t="shared" si="8"/>
        <v>0</v>
      </c>
      <c r="J39" s="151">
        <v>963</v>
      </c>
      <c r="K39" s="151">
        <f t="shared" si="9"/>
        <v>1155.5999999999999</v>
      </c>
      <c r="L39" s="151">
        <v>21</v>
      </c>
      <c r="M39" s="151">
        <f t="shared" si="10"/>
        <v>0</v>
      </c>
      <c r="N39" s="145">
        <v>0</v>
      </c>
      <c r="O39" s="145">
        <f t="shared" si="11"/>
        <v>0</v>
      </c>
      <c r="P39" s="145">
        <v>0</v>
      </c>
      <c r="Q39" s="145">
        <f t="shared" si="12"/>
        <v>0</v>
      </c>
      <c r="R39" s="145"/>
      <c r="S39" s="172" t="s">
        <v>191</v>
      </c>
      <c r="T39" s="146">
        <v>1.5229999999999999</v>
      </c>
      <c r="U39" s="145">
        <f t="shared" si="13"/>
        <v>1.83</v>
      </c>
      <c r="V39" s="137"/>
      <c r="W39" s="137"/>
      <c r="X39" s="137"/>
      <c r="Y39" s="137"/>
      <c r="Z39" s="137"/>
      <c r="AA39" s="137"/>
      <c r="AB39" s="137"/>
      <c r="AC39" s="137"/>
      <c r="AD39" s="137"/>
      <c r="AE39" s="137" t="s">
        <v>94</v>
      </c>
      <c r="AF39" s="137"/>
      <c r="AG39" s="137"/>
      <c r="AH39" s="137"/>
      <c r="AI39" s="137"/>
      <c r="AJ39" s="137"/>
      <c r="AK39" s="137"/>
      <c r="AL39" s="137"/>
      <c r="AM39" s="137"/>
      <c r="AN39" s="137"/>
      <c r="AO39" s="137"/>
      <c r="AP39" s="137"/>
      <c r="AQ39" s="137"/>
      <c r="AR39" s="137"/>
      <c r="AS39" s="137"/>
      <c r="AT39" s="137"/>
      <c r="AU39" s="137"/>
      <c r="AV39" s="137"/>
      <c r="AW39" s="137"/>
      <c r="AX39" s="137"/>
      <c r="AY39" s="137"/>
      <c r="AZ39" s="137"/>
      <c r="BA39" s="137"/>
      <c r="BB39" s="137"/>
      <c r="BC39" s="137"/>
      <c r="BD39" s="137"/>
      <c r="BE39" s="137"/>
      <c r="BF39" s="137"/>
      <c r="BG39" s="137"/>
      <c r="BH39" s="137"/>
    </row>
    <row r="40" spans="1:60" x14ac:dyDescent="0.2">
      <c r="A40" s="139" t="s">
        <v>89</v>
      </c>
      <c r="B40" s="139" t="s">
        <v>56</v>
      </c>
      <c r="C40" s="166" t="s">
        <v>57</v>
      </c>
      <c r="D40" s="173"/>
      <c r="E40" s="150"/>
      <c r="F40" s="152"/>
      <c r="G40" s="152">
        <f>SUMIF(AE41:AE59,"&lt;&gt;NOR",G41:G59)</f>
        <v>0</v>
      </c>
      <c r="H40" s="152"/>
      <c r="I40" s="152">
        <f>SUM(I41:I59)</f>
        <v>29618.359999999997</v>
      </c>
      <c r="J40" s="152"/>
      <c r="K40" s="152">
        <f>SUM(K41:K59)</f>
        <v>81812.84</v>
      </c>
      <c r="L40" s="152"/>
      <c r="M40" s="152">
        <f>SUM(M41:M59)</f>
        <v>0</v>
      </c>
      <c r="N40" s="147"/>
      <c r="O40" s="147">
        <f>SUM(O41:O59)</f>
        <v>0.10144</v>
      </c>
      <c r="P40" s="147"/>
      <c r="Q40" s="147">
        <f>SUM(Q41:Q59)</f>
        <v>0</v>
      </c>
      <c r="R40" s="147"/>
      <c r="S40" s="173"/>
      <c r="T40" s="148"/>
      <c r="U40" s="147">
        <f>SUM(U41:U59)</f>
        <v>12559.839999999998</v>
      </c>
      <c r="V40" s="137"/>
      <c r="AE40" t="s">
        <v>90</v>
      </c>
    </row>
    <row r="41" spans="1:60" outlineLevel="1" x14ac:dyDescent="0.2">
      <c r="A41" s="138">
        <v>30</v>
      </c>
      <c r="B41" s="138" t="s">
        <v>151</v>
      </c>
      <c r="C41" s="165" t="s">
        <v>195</v>
      </c>
      <c r="D41" s="172" t="s">
        <v>114</v>
      </c>
      <c r="E41" s="149">
        <v>65</v>
      </c>
      <c r="F41" s="151"/>
      <c r="G41" s="151">
        <f t="shared" ref="G41:G71" si="14">F41*E41</f>
        <v>0</v>
      </c>
      <c r="H41" s="151">
        <v>145.76</v>
      </c>
      <c r="I41" s="151">
        <f t="shared" ref="I41:I59" si="15">ROUND(E41*H41,2)</f>
        <v>9474.4</v>
      </c>
      <c r="J41" s="151">
        <v>190.24</v>
      </c>
      <c r="K41" s="151">
        <f t="shared" ref="K41:K59" si="16">ROUND(E41*J41,2)</f>
        <v>12365.6</v>
      </c>
      <c r="L41" s="151">
        <v>21</v>
      </c>
      <c r="M41" s="151">
        <f t="shared" ref="M41:M59" si="17">G41*(1+L41/100)</f>
        <v>0</v>
      </c>
      <c r="N41" s="145">
        <v>4.2999999999999999E-4</v>
      </c>
      <c r="O41" s="145">
        <f t="shared" ref="O41:O59" si="18">ROUND(E41*N41,5)</f>
        <v>2.7949999999999999E-2</v>
      </c>
      <c r="P41" s="145">
        <v>0</v>
      </c>
      <c r="Q41" s="145">
        <f t="shared" ref="Q41:Q59" si="19">ROUND(E41*P41,5)</f>
        <v>0</v>
      </c>
      <c r="R41" s="145"/>
      <c r="S41" s="172" t="s">
        <v>191</v>
      </c>
      <c r="T41" s="146">
        <v>0.27889999999999998</v>
      </c>
      <c r="U41" s="145">
        <f t="shared" ref="U41:U59" si="20">ROUND(E41*T41,2)</f>
        <v>18.13</v>
      </c>
      <c r="V41" s="137"/>
      <c r="W41" s="137"/>
      <c r="X41" s="137"/>
      <c r="Y41" s="137"/>
      <c r="Z41" s="137"/>
      <c r="AA41" s="137"/>
      <c r="AB41" s="137"/>
      <c r="AC41" s="137"/>
      <c r="AD41" s="137"/>
      <c r="AE41" s="137" t="s">
        <v>94</v>
      </c>
      <c r="AF41" s="137"/>
      <c r="AG41" s="137"/>
      <c r="AH41" s="137"/>
      <c r="AI41" s="137"/>
      <c r="AJ41" s="137"/>
      <c r="AK41" s="137"/>
      <c r="AL41" s="137"/>
      <c r="AM41" s="137"/>
      <c r="AN41" s="137"/>
      <c r="AO41" s="137"/>
      <c r="AP41" s="137"/>
      <c r="AQ41" s="137"/>
      <c r="AR41" s="137"/>
      <c r="AS41" s="137"/>
      <c r="AT41" s="137"/>
      <c r="AU41" s="137"/>
      <c r="AV41" s="137"/>
      <c r="AW41" s="137"/>
      <c r="AX41" s="137"/>
      <c r="AY41" s="137"/>
      <c r="AZ41" s="137"/>
      <c r="BA41" s="137"/>
      <c r="BB41" s="137"/>
      <c r="BC41" s="137"/>
      <c r="BD41" s="137"/>
      <c r="BE41" s="137"/>
      <c r="BF41" s="137"/>
      <c r="BG41" s="137"/>
      <c r="BH41" s="137"/>
    </row>
    <row r="42" spans="1:60" outlineLevel="1" x14ac:dyDescent="0.2">
      <c r="A42" s="138">
        <v>31</v>
      </c>
      <c r="B42" s="138" t="s">
        <v>152</v>
      </c>
      <c r="C42" s="165" t="s">
        <v>196</v>
      </c>
      <c r="D42" s="172" t="s">
        <v>114</v>
      </c>
      <c r="E42" s="149">
        <v>10</v>
      </c>
      <c r="F42" s="151"/>
      <c r="G42" s="151">
        <f t="shared" si="14"/>
        <v>0</v>
      </c>
      <c r="H42" s="151">
        <v>202.14</v>
      </c>
      <c r="I42" s="151">
        <f t="shared" si="15"/>
        <v>2021.4</v>
      </c>
      <c r="J42" s="151">
        <v>202.86</v>
      </c>
      <c r="K42" s="151">
        <f t="shared" si="16"/>
        <v>2028.6</v>
      </c>
      <c r="L42" s="151">
        <v>21</v>
      </c>
      <c r="M42" s="151">
        <f t="shared" si="17"/>
        <v>0</v>
      </c>
      <c r="N42" s="145">
        <v>5.2999999999999998E-4</v>
      </c>
      <c r="O42" s="145">
        <f t="shared" si="18"/>
        <v>5.3E-3</v>
      </c>
      <c r="P42" s="145">
        <v>0</v>
      </c>
      <c r="Q42" s="145">
        <f t="shared" si="19"/>
        <v>0</v>
      </c>
      <c r="R42" s="145"/>
      <c r="S42" s="172" t="s">
        <v>191</v>
      </c>
      <c r="T42" s="146">
        <v>0.29730000000000001</v>
      </c>
      <c r="U42" s="145">
        <f t="shared" si="20"/>
        <v>2.97</v>
      </c>
      <c r="V42" s="137"/>
      <c r="W42" s="137"/>
      <c r="X42" s="137"/>
      <c r="Y42" s="137"/>
      <c r="Z42" s="137"/>
      <c r="AA42" s="137"/>
      <c r="AB42" s="137"/>
      <c r="AC42" s="137"/>
      <c r="AD42" s="137"/>
      <c r="AE42" s="137" t="s">
        <v>94</v>
      </c>
      <c r="AF42" s="137"/>
      <c r="AG42" s="137"/>
      <c r="AH42" s="137"/>
      <c r="AI42" s="137"/>
      <c r="AJ42" s="137"/>
      <c r="AK42" s="137"/>
      <c r="AL42" s="137"/>
      <c r="AM42" s="137"/>
      <c r="AN42" s="137"/>
      <c r="AO42" s="137"/>
      <c r="AP42" s="137"/>
      <c r="AQ42" s="137"/>
      <c r="AR42" s="137"/>
      <c r="AS42" s="137"/>
      <c r="AT42" s="137"/>
      <c r="AU42" s="137"/>
      <c r="AV42" s="137"/>
      <c r="AW42" s="137"/>
      <c r="AX42" s="137"/>
      <c r="AY42" s="137"/>
      <c r="AZ42" s="137"/>
      <c r="BA42" s="137"/>
      <c r="BB42" s="137"/>
      <c r="BC42" s="137"/>
      <c r="BD42" s="137"/>
      <c r="BE42" s="137"/>
      <c r="BF42" s="137"/>
      <c r="BG42" s="137"/>
      <c r="BH42" s="137"/>
    </row>
    <row r="43" spans="1:60" outlineLevel="1" x14ac:dyDescent="0.2">
      <c r="A43" s="138">
        <v>32</v>
      </c>
      <c r="B43" s="138" t="s">
        <v>153</v>
      </c>
      <c r="C43" s="165" t="s">
        <v>197</v>
      </c>
      <c r="D43" s="172" t="s">
        <v>114</v>
      </c>
      <c r="E43" s="149">
        <v>22</v>
      </c>
      <c r="F43" s="151"/>
      <c r="G43" s="151">
        <f t="shared" si="14"/>
        <v>0</v>
      </c>
      <c r="H43" s="151">
        <v>681.78</v>
      </c>
      <c r="I43" s="151">
        <f t="shared" si="15"/>
        <v>14999.16</v>
      </c>
      <c r="J43" s="151">
        <v>325.22000000000003</v>
      </c>
      <c r="K43" s="151">
        <f t="shared" si="16"/>
        <v>7154.84</v>
      </c>
      <c r="L43" s="151">
        <v>21</v>
      </c>
      <c r="M43" s="151">
        <f t="shared" si="17"/>
        <v>0</v>
      </c>
      <c r="N43" s="145">
        <v>1.3799999999999999E-3</v>
      </c>
      <c r="O43" s="145">
        <f t="shared" si="18"/>
        <v>3.0360000000000002E-2</v>
      </c>
      <c r="P43" s="145">
        <v>0</v>
      </c>
      <c r="Q43" s="145">
        <f t="shared" si="19"/>
        <v>0</v>
      </c>
      <c r="R43" s="145"/>
      <c r="S43" s="172" t="s">
        <v>191</v>
      </c>
      <c r="T43" s="146">
        <v>0.47670000000000001</v>
      </c>
      <c r="U43" s="145">
        <f t="shared" si="20"/>
        <v>10.49</v>
      </c>
      <c r="V43" s="137"/>
      <c r="W43" s="137"/>
      <c r="X43" s="137"/>
      <c r="Y43" s="137"/>
      <c r="Z43" s="137"/>
      <c r="AA43" s="137"/>
      <c r="AB43" s="137"/>
      <c r="AC43" s="137"/>
      <c r="AD43" s="137"/>
      <c r="AE43" s="137" t="s">
        <v>94</v>
      </c>
      <c r="AF43" s="137"/>
      <c r="AG43" s="137"/>
      <c r="AH43" s="137"/>
      <c r="AI43" s="137"/>
      <c r="AJ43" s="137"/>
      <c r="AK43" s="137"/>
      <c r="AL43" s="137"/>
      <c r="AM43" s="137"/>
      <c r="AN43" s="137"/>
      <c r="AO43" s="137"/>
      <c r="AP43" s="137"/>
      <c r="AQ43" s="137"/>
      <c r="AR43" s="137"/>
      <c r="AS43" s="137"/>
      <c r="AT43" s="137"/>
      <c r="AU43" s="137"/>
      <c r="AV43" s="137"/>
      <c r="AW43" s="137"/>
      <c r="AX43" s="137"/>
      <c r="AY43" s="137"/>
      <c r="AZ43" s="137"/>
      <c r="BA43" s="137"/>
      <c r="BB43" s="137"/>
      <c r="BC43" s="137"/>
      <c r="BD43" s="137"/>
      <c r="BE43" s="137"/>
      <c r="BF43" s="137"/>
      <c r="BG43" s="137"/>
      <c r="BH43" s="137"/>
    </row>
    <row r="44" spans="1:60" ht="33.75" outlineLevel="1" x14ac:dyDescent="0.2">
      <c r="A44" s="138">
        <v>33</v>
      </c>
      <c r="B44" s="138" t="s">
        <v>131</v>
      </c>
      <c r="C44" s="165" t="s">
        <v>154</v>
      </c>
      <c r="D44" s="172" t="s">
        <v>114</v>
      </c>
      <c r="E44" s="149">
        <v>65</v>
      </c>
      <c r="F44" s="151"/>
      <c r="G44" s="151">
        <f t="shared" si="14"/>
        <v>0</v>
      </c>
      <c r="H44" s="151">
        <v>0</v>
      </c>
      <c r="I44" s="151">
        <f t="shared" si="15"/>
        <v>0</v>
      </c>
      <c r="J44" s="151">
        <v>72</v>
      </c>
      <c r="K44" s="151">
        <f t="shared" si="16"/>
        <v>4680</v>
      </c>
      <c r="L44" s="151">
        <v>21</v>
      </c>
      <c r="M44" s="151">
        <f t="shared" si="17"/>
        <v>0</v>
      </c>
      <c r="N44" s="145">
        <v>0</v>
      </c>
      <c r="O44" s="145">
        <f t="shared" si="18"/>
        <v>0</v>
      </c>
      <c r="P44" s="145">
        <v>0</v>
      </c>
      <c r="Q44" s="145">
        <f t="shared" si="19"/>
        <v>0</v>
      </c>
      <c r="R44" s="145"/>
      <c r="S44" s="172" t="s">
        <v>192</v>
      </c>
      <c r="T44" s="146">
        <v>0</v>
      </c>
      <c r="U44" s="145">
        <f t="shared" si="20"/>
        <v>0</v>
      </c>
      <c r="V44" s="137"/>
      <c r="W44" s="137"/>
      <c r="X44" s="137"/>
      <c r="Y44" s="137"/>
      <c r="Z44" s="137"/>
      <c r="AA44" s="137"/>
      <c r="AB44" s="137"/>
      <c r="AC44" s="137"/>
      <c r="AD44" s="137"/>
      <c r="AE44" s="137" t="s">
        <v>94</v>
      </c>
      <c r="AF44" s="137"/>
      <c r="AG44" s="137"/>
      <c r="AH44" s="137"/>
      <c r="AI44" s="137"/>
      <c r="AJ44" s="137"/>
      <c r="AK44" s="137"/>
      <c r="AL44" s="137"/>
      <c r="AM44" s="137"/>
      <c r="AN44" s="137"/>
      <c r="AO44" s="137"/>
      <c r="AP44" s="137"/>
      <c r="AQ44" s="137"/>
      <c r="AR44" s="137"/>
      <c r="AS44" s="137"/>
      <c r="AT44" s="137"/>
      <c r="AU44" s="137"/>
      <c r="AV44" s="137"/>
      <c r="AW44" s="137"/>
      <c r="AX44" s="137"/>
      <c r="AY44" s="137"/>
      <c r="AZ44" s="137"/>
      <c r="BA44" s="137"/>
      <c r="BB44" s="137"/>
      <c r="BC44" s="137"/>
      <c r="BD44" s="137"/>
      <c r="BE44" s="137"/>
      <c r="BF44" s="137"/>
      <c r="BG44" s="137"/>
      <c r="BH44" s="137"/>
    </row>
    <row r="45" spans="1:60" ht="33.75" outlineLevel="1" x14ac:dyDescent="0.2">
      <c r="A45" s="138">
        <v>34</v>
      </c>
      <c r="B45" s="138" t="s">
        <v>131</v>
      </c>
      <c r="C45" s="165" t="s">
        <v>155</v>
      </c>
      <c r="D45" s="172" t="s">
        <v>114</v>
      </c>
      <c r="E45" s="149">
        <v>10</v>
      </c>
      <c r="F45" s="151"/>
      <c r="G45" s="151">
        <f t="shared" si="14"/>
        <v>0</v>
      </c>
      <c r="H45" s="151">
        <v>0</v>
      </c>
      <c r="I45" s="151">
        <f t="shared" si="15"/>
        <v>0</v>
      </c>
      <c r="J45" s="151">
        <v>81</v>
      </c>
      <c r="K45" s="151">
        <f t="shared" si="16"/>
        <v>810</v>
      </c>
      <c r="L45" s="151">
        <v>21</v>
      </c>
      <c r="M45" s="151">
        <f t="shared" si="17"/>
        <v>0</v>
      </c>
      <c r="N45" s="145">
        <v>0</v>
      </c>
      <c r="O45" s="145">
        <f t="shared" si="18"/>
        <v>0</v>
      </c>
      <c r="P45" s="145">
        <v>0</v>
      </c>
      <c r="Q45" s="145">
        <f t="shared" si="19"/>
        <v>0</v>
      </c>
      <c r="R45" s="145"/>
      <c r="S45" s="172" t="s">
        <v>192</v>
      </c>
      <c r="T45" s="146">
        <v>0</v>
      </c>
      <c r="U45" s="145">
        <f t="shared" si="20"/>
        <v>0</v>
      </c>
      <c r="V45" s="137"/>
      <c r="W45" s="137"/>
      <c r="X45" s="137"/>
      <c r="Y45" s="137"/>
      <c r="Z45" s="137"/>
      <c r="AA45" s="137"/>
      <c r="AB45" s="137"/>
      <c r="AC45" s="137"/>
      <c r="AD45" s="137"/>
      <c r="AE45" s="137" t="s">
        <v>94</v>
      </c>
      <c r="AF45" s="137"/>
      <c r="AG45" s="137"/>
      <c r="AH45" s="137"/>
      <c r="AI45" s="137"/>
      <c r="AJ45" s="137"/>
      <c r="AK45" s="137"/>
      <c r="AL45" s="137"/>
      <c r="AM45" s="137"/>
      <c r="AN45" s="137"/>
      <c r="AO45" s="137"/>
      <c r="AP45" s="137"/>
      <c r="AQ45" s="137"/>
      <c r="AR45" s="137"/>
      <c r="AS45" s="137"/>
      <c r="AT45" s="137"/>
      <c r="AU45" s="137"/>
      <c r="AV45" s="137"/>
      <c r="AW45" s="137"/>
      <c r="AX45" s="137"/>
      <c r="AY45" s="137"/>
      <c r="AZ45" s="137"/>
      <c r="BA45" s="137"/>
      <c r="BB45" s="137"/>
      <c r="BC45" s="137"/>
      <c r="BD45" s="137"/>
      <c r="BE45" s="137"/>
      <c r="BF45" s="137"/>
      <c r="BG45" s="137"/>
      <c r="BH45" s="137"/>
    </row>
    <row r="46" spans="1:60" ht="33.75" outlineLevel="1" x14ac:dyDescent="0.2">
      <c r="A46" s="138">
        <v>35</v>
      </c>
      <c r="B46" s="138" t="s">
        <v>131</v>
      </c>
      <c r="C46" s="165" t="s">
        <v>156</v>
      </c>
      <c r="D46" s="172" t="s">
        <v>114</v>
      </c>
      <c r="E46" s="149">
        <v>22</v>
      </c>
      <c r="F46" s="151"/>
      <c r="G46" s="151">
        <f t="shared" si="14"/>
        <v>0</v>
      </c>
      <c r="H46" s="151">
        <v>0</v>
      </c>
      <c r="I46" s="151">
        <f t="shared" si="15"/>
        <v>0</v>
      </c>
      <c r="J46" s="151">
        <v>92</v>
      </c>
      <c r="K46" s="151">
        <f t="shared" si="16"/>
        <v>2024</v>
      </c>
      <c r="L46" s="151">
        <v>21</v>
      </c>
      <c r="M46" s="151">
        <f t="shared" si="17"/>
        <v>0</v>
      </c>
      <c r="N46" s="145">
        <v>0</v>
      </c>
      <c r="O46" s="145">
        <f t="shared" si="18"/>
        <v>0</v>
      </c>
      <c r="P46" s="145">
        <v>0</v>
      </c>
      <c r="Q46" s="145">
        <f t="shared" si="19"/>
        <v>0</v>
      </c>
      <c r="R46" s="145"/>
      <c r="S46" s="172" t="s">
        <v>192</v>
      </c>
      <c r="T46" s="146">
        <v>0</v>
      </c>
      <c r="U46" s="145">
        <f t="shared" si="20"/>
        <v>0</v>
      </c>
      <c r="V46" s="137"/>
      <c r="W46" s="137"/>
      <c r="X46" s="137"/>
      <c r="Y46" s="137"/>
      <c r="Z46" s="137"/>
      <c r="AA46" s="137"/>
      <c r="AB46" s="137"/>
      <c r="AC46" s="137"/>
      <c r="AD46" s="137"/>
      <c r="AE46" s="137" t="s">
        <v>94</v>
      </c>
      <c r="AF46" s="137"/>
      <c r="AG46" s="137"/>
      <c r="AH46" s="137"/>
      <c r="AI46" s="137"/>
      <c r="AJ46" s="137"/>
      <c r="AK46" s="137"/>
      <c r="AL46" s="137"/>
      <c r="AM46" s="137"/>
      <c r="AN46" s="137"/>
      <c r="AO46" s="137"/>
      <c r="AP46" s="137"/>
      <c r="AQ46" s="137"/>
      <c r="AR46" s="137"/>
      <c r="AS46" s="137"/>
      <c r="AT46" s="137"/>
      <c r="AU46" s="137"/>
      <c r="AV46" s="137"/>
      <c r="AW46" s="137"/>
      <c r="AX46" s="137"/>
      <c r="AY46" s="137"/>
      <c r="AZ46" s="137"/>
      <c r="BA46" s="137"/>
      <c r="BB46" s="137"/>
      <c r="BC46" s="137"/>
      <c r="BD46" s="137"/>
      <c r="BE46" s="137"/>
      <c r="BF46" s="137"/>
      <c r="BG46" s="137"/>
      <c r="BH46" s="137"/>
    </row>
    <row r="47" spans="1:60" outlineLevel="1" x14ac:dyDescent="0.2">
      <c r="A47" s="138">
        <v>36</v>
      </c>
      <c r="B47" s="138" t="s">
        <v>198</v>
      </c>
      <c r="C47" s="165" t="s">
        <v>199</v>
      </c>
      <c r="D47" s="172" t="s">
        <v>142</v>
      </c>
      <c r="E47" s="149">
        <v>9</v>
      </c>
      <c r="F47" s="151"/>
      <c r="G47" s="151">
        <f t="shared" si="14"/>
        <v>0</v>
      </c>
      <c r="H47" s="151">
        <v>0</v>
      </c>
      <c r="I47" s="151">
        <f t="shared" si="15"/>
        <v>0</v>
      </c>
      <c r="J47" s="151">
        <v>153.5</v>
      </c>
      <c r="K47" s="151">
        <f t="shared" si="16"/>
        <v>1381.5</v>
      </c>
      <c r="L47" s="151">
        <v>21</v>
      </c>
      <c r="M47" s="151">
        <f t="shared" si="17"/>
        <v>0</v>
      </c>
      <c r="N47" s="145">
        <v>0</v>
      </c>
      <c r="O47" s="145">
        <f t="shared" si="18"/>
        <v>0</v>
      </c>
      <c r="P47" s="145">
        <v>0</v>
      </c>
      <c r="Q47" s="145">
        <f t="shared" si="19"/>
        <v>0</v>
      </c>
      <c r="R47" s="145"/>
      <c r="S47" s="172" t="s">
        <v>192</v>
      </c>
      <c r="T47" s="146">
        <v>0.43</v>
      </c>
      <c r="U47" s="145">
        <f t="shared" si="20"/>
        <v>3.87</v>
      </c>
      <c r="V47" s="137"/>
      <c r="W47" s="137"/>
      <c r="X47" s="137"/>
      <c r="Y47" s="137"/>
      <c r="Z47" s="137"/>
      <c r="AA47" s="137"/>
      <c r="AB47" s="137"/>
      <c r="AC47" s="137"/>
      <c r="AD47" s="137"/>
      <c r="AE47" s="137" t="s">
        <v>94</v>
      </c>
      <c r="AF47" s="137"/>
      <c r="AG47" s="137"/>
      <c r="AH47" s="137"/>
      <c r="AI47" s="137"/>
      <c r="AJ47" s="137"/>
      <c r="AK47" s="137"/>
      <c r="AL47" s="137"/>
      <c r="AM47" s="137"/>
      <c r="AN47" s="137"/>
      <c r="AO47" s="137"/>
      <c r="AP47" s="137"/>
      <c r="AQ47" s="137"/>
      <c r="AR47" s="137"/>
      <c r="AS47" s="137"/>
      <c r="AT47" s="137"/>
      <c r="AU47" s="137"/>
      <c r="AV47" s="137"/>
      <c r="AW47" s="137"/>
      <c r="AX47" s="137"/>
      <c r="AY47" s="137"/>
      <c r="AZ47" s="137"/>
      <c r="BA47" s="137"/>
      <c r="BB47" s="137"/>
      <c r="BC47" s="137"/>
      <c r="BD47" s="137"/>
      <c r="BE47" s="137"/>
      <c r="BF47" s="137"/>
      <c r="BG47" s="137"/>
      <c r="BH47" s="137"/>
    </row>
    <row r="48" spans="1:60" outlineLevel="1" x14ac:dyDescent="0.2">
      <c r="A48" s="138">
        <v>37</v>
      </c>
      <c r="B48" s="138" t="s">
        <v>131</v>
      </c>
      <c r="C48" s="165" t="s">
        <v>157</v>
      </c>
      <c r="D48" s="172" t="s">
        <v>142</v>
      </c>
      <c r="E48" s="149">
        <v>1</v>
      </c>
      <c r="F48" s="151"/>
      <c r="G48" s="151">
        <f t="shared" si="14"/>
        <v>0</v>
      </c>
      <c r="H48" s="151">
        <v>0</v>
      </c>
      <c r="I48" s="151">
        <f t="shared" si="15"/>
        <v>0</v>
      </c>
      <c r="J48" s="151">
        <v>2650</v>
      </c>
      <c r="K48" s="151">
        <f t="shared" si="16"/>
        <v>2650</v>
      </c>
      <c r="L48" s="151">
        <v>21</v>
      </c>
      <c r="M48" s="151">
        <f t="shared" si="17"/>
        <v>0</v>
      </c>
      <c r="N48" s="145">
        <v>0</v>
      </c>
      <c r="O48" s="145">
        <f t="shared" si="18"/>
        <v>0</v>
      </c>
      <c r="P48" s="145">
        <v>0</v>
      </c>
      <c r="Q48" s="145">
        <f t="shared" si="19"/>
        <v>0</v>
      </c>
      <c r="R48" s="145"/>
      <c r="S48" s="172" t="s">
        <v>192</v>
      </c>
      <c r="T48" s="146">
        <v>0</v>
      </c>
      <c r="U48" s="145">
        <f t="shared" si="20"/>
        <v>0</v>
      </c>
      <c r="V48" s="137"/>
      <c r="W48" s="137"/>
      <c r="X48" s="137"/>
      <c r="Y48" s="137"/>
      <c r="Z48" s="137"/>
      <c r="AA48" s="137"/>
      <c r="AB48" s="137"/>
      <c r="AC48" s="137"/>
      <c r="AD48" s="137"/>
      <c r="AE48" s="137" t="s">
        <v>94</v>
      </c>
      <c r="AF48" s="137"/>
      <c r="AG48" s="137"/>
      <c r="AH48" s="137"/>
      <c r="AI48" s="137"/>
      <c r="AJ48" s="137"/>
      <c r="AK48" s="137"/>
      <c r="AL48" s="137"/>
      <c r="AM48" s="137"/>
      <c r="AN48" s="137"/>
      <c r="AO48" s="137"/>
      <c r="AP48" s="137"/>
      <c r="AQ48" s="137"/>
      <c r="AR48" s="137"/>
      <c r="AS48" s="137"/>
      <c r="AT48" s="137"/>
      <c r="AU48" s="137"/>
      <c r="AV48" s="137"/>
      <c r="AW48" s="137"/>
      <c r="AX48" s="137"/>
      <c r="AY48" s="137"/>
      <c r="AZ48" s="137"/>
      <c r="BA48" s="137"/>
      <c r="BB48" s="137"/>
      <c r="BC48" s="137"/>
      <c r="BD48" s="137"/>
      <c r="BE48" s="137"/>
      <c r="BF48" s="137"/>
      <c r="BG48" s="137"/>
      <c r="BH48" s="137"/>
    </row>
    <row r="49" spans="1:60" outlineLevel="1" x14ac:dyDescent="0.2">
      <c r="A49" s="138">
        <v>38</v>
      </c>
      <c r="B49" s="138" t="s">
        <v>200</v>
      </c>
      <c r="C49" s="165" t="s">
        <v>201</v>
      </c>
      <c r="D49" s="172" t="s">
        <v>142</v>
      </c>
      <c r="E49" s="149">
        <v>4</v>
      </c>
      <c r="F49" s="151"/>
      <c r="G49" s="151">
        <f t="shared" si="14"/>
        <v>0</v>
      </c>
      <c r="H49" s="151">
        <v>0</v>
      </c>
      <c r="I49" s="151">
        <f t="shared" si="15"/>
        <v>0</v>
      </c>
      <c r="J49" s="151">
        <v>165</v>
      </c>
      <c r="K49" s="151">
        <f t="shared" si="16"/>
        <v>660</v>
      </c>
      <c r="L49" s="151">
        <v>21</v>
      </c>
      <c r="M49" s="151">
        <f t="shared" si="17"/>
        <v>0</v>
      </c>
      <c r="N49" s="145">
        <v>0</v>
      </c>
      <c r="O49" s="145">
        <f t="shared" si="18"/>
        <v>0</v>
      </c>
      <c r="P49" s="145">
        <v>0</v>
      </c>
      <c r="Q49" s="145">
        <f t="shared" si="19"/>
        <v>0</v>
      </c>
      <c r="R49" s="145"/>
      <c r="S49" s="172" t="s">
        <v>192</v>
      </c>
      <c r="T49" s="146">
        <v>0</v>
      </c>
      <c r="U49" s="145">
        <f t="shared" si="20"/>
        <v>0</v>
      </c>
      <c r="V49" s="137"/>
      <c r="W49" s="137"/>
      <c r="X49" s="137"/>
      <c r="Y49" s="137"/>
      <c r="Z49" s="137"/>
      <c r="AA49" s="137"/>
      <c r="AB49" s="137"/>
      <c r="AC49" s="137"/>
      <c r="AD49" s="137"/>
      <c r="AE49" s="137" t="s">
        <v>94</v>
      </c>
      <c r="AF49" s="137"/>
      <c r="AG49" s="137"/>
      <c r="AH49" s="137"/>
      <c r="AI49" s="137"/>
      <c r="AJ49" s="137"/>
      <c r="AK49" s="137"/>
      <c r="AL49" s="137"/>
      <c r="AM49" s="137"/>
      <c r="AN49" s="137"/>
      <c r="AO49" s="137"/>
      <c r="AP49" s="137"/>
      <c r="AQ49" s="137"/>
      <c r="AR49" s="137"/>
      <c r="AS49" s="137"/>
      <c r="AT49" s="137"/>
      <c r="AU49" s="137"/>
      <c r="AV49" s="137"/>
      <c r="AW49" s="137"/>
      <c r="AX49" s="137"/>
      <c r="AY49" s="137"/>
      <c r="AZ49" s="137"/>
      <c r="BA49" s="137"/>
      <c r="BB49" s="137"/>
      <c r="BC49" s="137"/>
      <c r="BD49" s="137"/>
      <c r="BE49" s="137"/>
      <c r="BF49" s="137"/>
      <c r="BG49" s="137"/>
      <c r="BH49" s="137"/>
    </row>
    <row r="50" spans="1:60" outlineLevel="1" x14ac:dyDescent="0.2">
      <c r="A50" s="138">
        <v>39</v>
      </c>
      <c r="B50" s="138" t="s">
        <v>202</v>
      </c>
      <c r="C50" s="165" t="s">
        <v>203</v>
      </c>
      <c r="D50" s="172" t="s">
        <v>142</v>
      </c>
      <c r="E50" s="149">
        <v>1</v>
      </c>
      <c r="F50" s="151"/>
      <c r="G50" s="151">
        <f t="shared" si="14"/>
        <v>0</v>
      </c>
      <c r="H50" s="151">
        <v>0</v>
      </c>
      <c r="I50" s="151">
        <f t="shared" si="15"/>
        <v>0</v>
      </c>
      <c r="J50" s="151">
        <v>170</v>
      </c>
      <c r="K50" s="151">
        <f t="shared" si="16"/>
        <v>170</v>
      </c>
      <c r="L50" s="151">
        <v>21</v>
      </c>
      <c r="M50" s="151">
        <f t="shared" si="17"/>
        <v>0</v>
      </c>
      <c r="N50" s="145">
        <v>0</v>
      </c>
      <c r="O50" s="145">
        <f t="shared" si="18"/>
        <v>0</v>
      </c>
      <c r="P50" s="145">
        <v>0</v>
      </c>
      <c r="Q50" s="145">
        <f t="shared" si="19"/>
        <v>0</v>
      </c>
      <c r="R50" s="145"/>
      <c r="S50" s="172" t="s">
        <v>192</v>
      </c>
      <c r="T50" s="146">
        <v>0</v>
      </c>
      <c r="U50" s="145">
        <f t="shared" si="20"/>
        <v>0</v>
      </c>
      <c r="V50" s="137"/>
      <c r="W50" s="137"/>
      <c r="X50" s="137"/>
      <c r="Y50" s="137"/>
      <c r="Z50" s="137"/>
      <c r="AA50" s="137"/>
      <c r="AB50" s="137"/>
      <c r="AC50" s="137"/>
      <c r="AD50" s="137"/>
      <c r="AE50" s="137" t="s">
        <v>94</v>
      </c>
      <c r="AF50" s="137"/>
      <c r="AG50" s="137"/>
      <c r="AH50" s="137"/>
      <c r="AI50" s="137"/>
      <c r="AJ50" s="137"/>
      <c r="AK50" s="137"/>
      <c r="AL50" s="137"/>
      <c r="AM50" s="137"/>
      <c r="AN50" s="137"/>
      <c r="AO50" s="137"/>
      <c r="AP50" s="137"/>
      <c r="AQ50" s="137"/>
      <c r="AR50" s="137"/>
      <c r="AS50" s="137"/>
      <c r="AT50" s="137"/>
      <c r="AU50" s="137"/>
      <c r="AV50" s="137"/>
      <c r="AW50" s="137"/>
      <c r="AX50" s="137"/>
      <c r="AY50" s="137"/>
      <c r="AZ50" s="137"/>
      <c r="BA50" s="137"/>
      <c r="BB50" s="137"/>
      <c r="BC50" s="137"/>
      <c r="BD50" s="137"/>
      <c r="BE50" s="137"/>
      <c r="BF50" s="137"/>
      <c r="BG50" s="137"/>
      <c r="BH50" s="137"/>
    </row>
    <row r="51" spans="1:60" outlineLevel="1" x14ac:dyDescent="0.2">
      <c r="A51" s="138">
        <v>40</v>
      </c>
      <c r="B51" s="138" t="s">
        <v>204</v>
      </c>
      <c r="C51" s="165" t="s">
        <v>205</v>
      </c>
      <c r="D51" s="172" t="s">
        <v>142</v>
      </c>
      <c r="E51" s="149">
        <v>4</v>
      </c>
      <c r="F51" s="151"/>
      <c r="G51" s="151">
        <f t="shared" si="14"/>
        <v>0</v>
      </c>
      <c r="H51" s="151">
        <v>0</v>
      </c>
      <c r="I51" s="151">
        <f t="shared" si="15"/>
        <v>0</v>
      </c>
      <c r="J51" s="151">
        <v>650</v>
      </c>
      <c r="K51" s="151">
        <f t="shared" si="16"/>
        <v>2600</v>
      </c>
      <c r="L51" s="151">
        <v>21</v>
      </c>
      <c r="M51" s="151">
        <f t="shared" si="17"/>
        <v>0</v>
      </c>
      <c r="N51" s="145">
        <v>0</v>
      </c>
      <c r="O51" s="145">
        <f t="shared" si="18"/>
        <v>0</v>
      </c>
      <c r="P51" s="145">
        <v>0</v>
      </c>
      <c r="Q51" s="145">
        <f t="shared" si="19"/>
        <v>0</v>
      </c>
      <c r="R51" s="145"/>
      <c r="S51" s="172" t="s">
        <v>192</v>
      </c>
      <c r="T51" s="146">
        <v>0</v>
      </c>
      <c r="U51" s="145">
        <f t="shared" si="20"/>
        <v>0</v>
      </c>
      <c r="V51" s="137"/>
      <c r="W51" s="137"/>
      <c r="X51" s="137"/>
      <c r="Y51" s="137"/>
      <c r="Z51" s="137"/>
      <c r="AA51" s="137"/>
      <c r="AB51" s="137"/>
      <c r="AC51" s="137"/>
      <c r="AD51" s="137"/>
      <c r="AE51" s="137" t="s">
        <v>94</v>
      </c>
      <c r="AF51" s="137"/>
      <c r="AG51" s="137"/>
      <c r="AH51" s="137"/>
      <c r="AI51" s="137"/>
      <c r="AJ51" s="137"/>
      <c r="AK51" s="137"/>
      <c r="AL51" s="137"/>
      <c r="AM51" s="137"/>
      <c r="AN51" s="137"/>
      <c r="AO51" s="137"/>
      <c r="AP51" s="137"/>
      <c r="AQ51" s="137"/>
      <c r="AR51" s="137"/>
      <c r="AS51" s="137"/>
      <c r="AT51" s="137"/>
      <c r="AU51" s="137"/>
      <c r="AV51" s="137"/>
      <c r="AW51" s="137"/>
      <c r="AX51" s="137"/>
      <c r="AY51" s="137"/>
      <c r="AZ51" s="137"/>
      <c r="BA51" s="137"/>
      <c r="BB51" s="137"/>
      <c r="BC51" s="137"/>
      <c r="BD51" s="137"/>
      <c r="BE51" s="137"/>
      <c r="BF51" s="137"/>
      <c r="BG51" s="137"/>
      <c r="BH51" s="137"/>
    </row>
    <row r="52" spans="1:60" outlineLevel="1" x14ac:dyDescent="0.2">
      <c r="A52" s="138">
        <v>41</v>
      </c>
      <c r="B52" s="138" t="s">
        <v>131</v>
      </c>
      <c r="C52" s="165" t="s">
        <v>158</v>
      </c>
      <c r="D52" s="172" t="s">
        <v>114</v>
      </c>
      <c r="E52" s="149">
        <v>20</v>
      </c>
      <c r="F52" s="151"/>
      <c r="G52" s="151">
        <f t="shared" si="14"/>
        <v>0</v>
      </c>
      <c r="H52" s="151">
        <v>0</v>
      </c>
      <c r="I52" s="151">
        <f t="shared" si="15"/>
        <v>0</v>
      </c>
      <c r="J52" s="151">
        <v>65</v>
      </c>
      <c r="K52" s="151">
        <f t="shared" si="16"/>
        <v>1300</v>
      </c>
      <c r="L52" s="151">
        <v>21</v>
      </c>
      <c r="M52" s="151">
        <f t="shared" si="17"/>
        <v>0</v>
      </c>
      <c r="N52" s="145">
        <v>0</v>
      </c>
      <c r="O52" s="145">
        <f t="shared" si="18"/>
        <v>0</v>
      </c>
      <c r="P52" s="145">
        <v>0</v>
      </c>
      <c r="Q52" s="145">
        <f t="shared" si="19"/>
        <v>0</v>
      </c>
      <c r="R52" s="145"/>
      <c r="S52" s="172" t="s">
        <v>192</v>
      </c>
      <c r="T52" s="146">
        <v>0</v>
      </c>
      <c r="U52" s="145">
        <f t="shared" si="20"/>
        <v>0</v>
      </c>
      <c r="V52" s="137"/>
      <c r="W52" s="137"/>
      <c r="X52" s="137"/>
      <c r="Y52" s="137"/>
      <c r="Z52" s="137"/>
      <c r="AA52" s="137"/>
      <c r="AB52" s="137"/>
      <c r="AC52" s="137"/>
      <c r="AD52" s="137"/>
      <c r="AE52" s="137" t="s">
        <v>94</v>
      </c>
      <c r="AF52" s="137"/>
      <c r="AG52" s="137"/>
      <c r="AH52" s="137"/>
      <c r="AI52" s="137"/>
      <c r="AJ52" s="137"/>
      <c r="AK52" s="137"/>
      <c r="AL52" s="137"/>
      <c r="AM52" s="137"/>
      <c r="AN52" s="137"/>
      <c r="AO52" s="137"/>
      <c r="AP52" s="137"/>
      <c r="AQ52" s="137"/>
      <c r="AR52" s="137"/>
      <c r="AS52" s="137"/>
      <c r="AT52" s="137"/>
      <c r="AU52" s="137"/>
      <c r="AV52" s="137"/>
      <c r="AW52" s="137"/>
      <c r="AX52" s="137"/>
      <c r="AY52" s="137"/>
      <c r="AZ52" s="137"/>
      <c r="BA52" s="137"/>
      <c r="BB52" s="137"/>
      <c r="BC52" s="137"/>
      <c r="BD52" s="137"/>
      <c r="BE52" s="137"/>
      <c r="BF52" s="137"/>
      <c r="BG52" s="137"/>
      <c r="BH52" s="137"/>
    </row>
    <row r="53" spans="1:60" outlineLevel="1" x14ac:dyDescent="0.2">
      <c r="A53" s="138">
        <v>42</v>
      </c>
      <c r="B53" s="138" t="s">
        <v>206</v>
      </c>
      <c r="C53" s="165" t="s">
        <v>207</v>
      </c>
      <c r="D53" s="172" t="s">
        <v>142</v>
      </c>
      <c r="E53" s="149">
        <v>4</v>
      </c>
      <c r="F53" s="151"/>
      <c r="G53" s="151">
        <f t="shared" si="14"/>
        <v>0</v>
      </c>
      <c r="H53" s="151">
        <v>0</v>
      </c>
      <c r="I53" s="151">
        <f t="shared" si="15"/>
        <v>0</v>
      </c>
      <c r="J53" s="151">
        <v>350</v>
      </c>
      <c r="K53" s="151">
        <f t="shared" si="16"/>
        <v>1400</v>
      </c>
      <c r="L53" s="151">
        <v>21</v>
      </c>
      <c r="M53" s="151">
        <f t="shared" si="17"/>
        <v>0</v>
      </c>
      <c r="N53" s="145">
        <v>0</v>
      </c>
      <c r="O53" s="145">
        <f t="shared" si="18"/>
        <v>0</v>
      </c>
      <c r="P53" s="145">
        <v>0</v>
      </c>
      <c r="Q53" s="145">
        <f t="shared" si="19"/>
        <v>0</v>
      </c>
      <c r="R53" s="145"/>
      <c r="S53" s="172" t="s">
        <v>192</v>
      </c>
      <c r="T53" s="146">
        <v>0</v>
      </c>
      <c r="U53" s="145">
        <f t="shared" si="20"/>
        <v>0</v>
      </c>
      <c r="V53" s="137"/>
      <c r="W53" s="137"/>
      <c r="X53" s="137"/>
      <c r="Y53" s="137"/>
      <c r="Z53" s="137"/>
      <c r="AA53" s="137"/>
      <c r="AB53" s="137"/>
      <c r="AC53" s="137"/>
      <c r="AD53" s="137"/>
      <c r="AE53" s="137" t="s">
        <v>94</v>
      </c>
      <c r="AF53" s="137"/>
      <c r="AG53" s="137"/>
      <c r="AH53" s="137"/>
      <c r="AI53" s="137"/>
      <c r="AJ53" s="137"/>
      <c r="AK53" s="137"/>
      <c r="AL53" s="137"/>
      <c r="AM53" s="137"/>
      <c r="AN53" s="137"/>
      <c r="AO53" s="137"/>
      <c r="AP53" s="137"/>
      <c r="AQ53" s="137"/>
      <c r="AR53" s="137"/>
      <c r="AS53" s="137"/>
      <c r="AT53" s="137"/>
      <c r="AU53" s="137"/>
      <c r="AV53" s="137"/>
      <c r="AW53" s="137"/>
      <c r="AX53" s="137"/>
      <c r="AY53" s="137"/>
      <c r="AZ53" s="137"/>
      <c r="BA53" s="137"/>
      <c r="BB53" s="137"/>
      <c r="BC53" s="137"/>
      <c r="BD53" s="137"/>
      <c r="BE53" s="137"/>
      <c r="BF53" s="137"/>
      <c r="BG53" s="137"/>
      <c r="BH53" s="137"/>
    </row>
    <row r="54" spans="1:60" outlineLevel="1" x14ac:dyDescent="0.2">
      <c r="A54" s="138">
        <v>43</v>
      </c>
      <c r="B54" s="138" t="s">
        <v>208</v>
      </c>
      <c r="C54" s="165" t="s">
        <v>159</v>
      </c>
      <c r="D54" s="172" t="s">
        <v>142</v>
      </c>
      <c r="E54" s="149">
        <v>1</v>
      </c>
      <c r="F54" s="151"/>
      <c r="G54" s="151">
        <f t="shared" si="14"/>
        <v>0</v>
      </c>
      <c r="H54" s="151">
        <v>0</v>
      </c>
      <c r="I54" s="151">
        <f t="shared" si="15"/>
        <v>0</v>
      </c>
      <c r="J54" s="151">
        <v>6850</v>
      </c>
      <c r="K54" s="151">
        <f t="shared" si="16"/>
        <v>6850</v>
      </c>
      <c r="L54" s="151">
        <v>21</v>
      </c>
      <c r="M54" s="151">
        <f t="shared" si="17"/>
        <v>0</v>
      </c>
      <c r="N54" s="145">
        <v>0</v>
      </c>
      <c r="O54" s="145">
        <f t="shared" si="18"/>
        <v>0</v>
      </c>
      <c r="P54" s="145">
        <v>0</v>
      </c>
      <c r="Q54" s="145">
        <f t="shared" si="19"/>
        <v>0</v>
      </c>
      <c r="R54" s="145"/>
      <c r="S54" s="172" t="s">
        <v>192</v>
      </c>
      <c r="T54" s="146">
        <v>0</v>
      </c>
      <c r="U54" s="145">
        <f t="shared" si="20"/>
        <v>0</v>
      </c>
      <c r="V54" s="137"/>
      <c r="W54" s="137"/>
      <c r="X54" s="137"/>
      <c r="Y54" s="137"/>
      <c r="Z54" s="137"/>
      <c r="AA54" s="137"/>
      <c r="AB54" s="137"/>
      <c r="AC54" s="137"/>
      <c r="AD54" s="137"/>
      <c r="AE54" s="137" t="s">
        <v>94</v>
      </c>
      <c r="AF54" s="137"/>
      <c r="AG54" s="137"/>
      <c r="AH54" s="137"/>
      <c r="AI54" s="137"/>
      <c r="AJ54" s="137"/>
      <c r="AK54" s="137"/>
      <c r="AL54" s="137"/>
      <c r="AM54" s="137"/>
      <c r="AN54" s="137"/>
      <c r="AO54" s="137"/>
      <c r="AP54" s="137"/>
      <c r="AQ54" s="137"/>
      <c r="AR54" s="137"/>
      <c r="AS54" s="137"/>
      <c r="AT54" s="137"/>
      <c r="AU54" s="137"/>
      <c r="AV54" s="137"/>
      <c r="AW54" s="137"/>
      <c r="AX54" s="137"/>
      <c r="AY54" s="137"/>
      <c r="AZ54" s="137"/>
      <c r="BA54" s="137"/>
      <c r="BB54" s="137"/>
      <c r="BC54" s="137"/>
      <c r="BD54" s="137"/>
      <c r="BE54" s="137"/>
      <c r="BF54" s="137"/>
      <c r="BG54" s="137"/>
      <c r="BH54" s="137"/>
    </row>
    <row r="55" spans="1:60" outlineLevel="1" x14ac:dyDescent="0.2">
      <c r="A55" s="138">
        <v>44</v>
      </c>
      <c r="B55" s="138" t="s">
        <v>209</v>
      </c>
      <c r="C55" s="165" t="s">
        <v>160</v>
      </c>
      <c r="D55" s="172" t="s">
        <v>142</v>
      </c>
      <c r="E55" s="149">
        <v>1</v>
      </c>
      <c r="F55" s="151"/>
      <c r="G55" s="151">
        <f t="shared" si="14"/>
        <v>0</v>
      </c>
      <c r="H55" s="151">
        <v>0</v>
      </c>
      <c r="I55" s="151">
        <f t="shared" si="15"/>
        <v>0</v>
      </c>
      <c r="J55" s="151">
        <v>6850</v>
      </c>
      <c r="K55" s="151">
        <f t="shared" si="16"/>
        <v>6850</v>
      </c>
      <c r="L55" s="151">
        <v>21</v>
      </c>
      <c r="M55" s="151">
        <f t="shared" si="17"/>
        <v>0</v>
      </c>
      <c r="N55" s="145">
        <v>0</v>
      </c>
      <c r="O55" s="145">
        <f t="shared" si="18"/>
        <v>0</v>
      </c>
      <c r="P55" s="145">
        <v>0</v>
      </c>
      <c r="Q55" s="145">
        <f t="shared" si="19"/>
        <v>0</v>
      </c>
      <c r="R55" s="145"/>
      <c r="S55" s="172" t="s">
        <v>192</v>
      </c>
      <c r="T55" s="146">
        <v>0</v>
      </c>
      <c r="U55" s="145">
        <f t="shared" si="20"/>
        <v>0</v>
      </c>
      <c r="V55" s="137"/>
      <c r="W55" s="137"/>
      <c r="X55" s="137"/>
      <c r="Y55" s="137"/>
      <c r="Z55" s="137"/>
      <c r="AA55" s="137"/>
      <c r="AB55" s="137"/>
      <c r="AC55" s="137"/>
      <c r="AD55" s="137"/>
      <c r="AE55" s="137" t="s">
        <v>94</v>
      </c>
      <c r="AF55" s="137"/>
      <c r="AG55" s="137"/>
      <c r="AH55" s="137"/>
      <c r="AI55" s="137"/>
      <c r="AJ55" s="137"/>
      <c r="AK55" s="137"/>
      <c r="AL55" s="137"/>
      <c r="AM55" s="137"/>
      <c r="AN55" s="137"/>
      <c r="AO55" s="137"/>
      <c r="AP55" s="137"/>
      <c r="AQ55" s="137"/>
      <c r="AR55" s="137"/>
      <c r="AS55" s="137"/>
      <c r="AT55" s="137"/>
      <c r="AU55" s="137"/>
      <c r="AV55" s="137"/>
      <c r="AW55" s="137"/>
      <c r="AX55" s="137"/>
      <c r="AY55" s="137"/>
      <c r="AZ55" s="137"/>
      <c r="BA55" s="137"/>
      <c r="BB55" s="137"/>
      <c r="BC55" s="137"/>
      <c r="BD55" s="137"/>
      <c r="BE55" s="137"/>
      <c r="BF55" s="137"/>
      <c r="BG55" s="137"/>
      <c r="BH55" s="137"/>
    </row>
    <row r="56" spans="1:60" outlineLevel="1" x14ac:dyDescent="0.2">
      <c r="A56" s="138">
        <v>45</v>
      </c>
      <c r="B56" s="138" t="s">
        <v>210</v>
      </c>
      <c r="C56" s="165" t="s">
        <v>161</v>
      </c>
      <c r="D56" s="172" t="s">
        <v>114</v>
      </c>
      <c r="E56" s="149">
        <v>50</v>
      </c>
      <c r="F56" s="151"/>
      <c r="G56" s="151">
        <f t="shared" si="14"/>
        <v>0</v>
      </c>
      <c r="H56" s="151">
        <v>0</v>
      </c>
      <c r="I56" s="151">
        <f t="shared" si="15"/>
        <v>0</v>
      </c>
      <c r="J56" s="151">
        <v>250</v>
      </c>
      <c r="K56" s="151">
        <f t="shared" si="16"/>
        <v>12500</v>
      </c>
      <c r="L56" s="151">
        <v>21</v>
      </c>
      <c r="M56" s="151">
        <f t="shared" si="17"/>
        <v>0</v>
      </c>
      <c r="N56" s="145">
        <v>0</v>
      </c>
      <c r="O56" s="145">
        <f t="shared" si="18"/>
        <v>0</v>
      </c>
      <c r="P56" s="145">
        <v>0</v>
      </c>
      <c r="Q56" s="145">
        <f t="shared" si="19"/>
        <v>0</v>
      </c>
      <c r="R56" s="145"/>
      <c r="S56" s="172" t="s">
        <v>192</v>
      </c>
      <c r="T56" s="146">
        <v>250</v>
      </c>
      <c r="U56" s="145">
        <f t="shared" si="20"/>
        <v>12500</v>
      </c>
      <c r="V56" s="137"/>
      <c r="W56" s="137"/>
      <c r="X56" s="137"/>
      <c r="Y56" s="137"/>
      <c r="Z56" s="137"/>
      <c r="AA56" s="137"/>
      <c r="AB56" s="137"/>
      <c r="AC56" s="137"/>
      <c r="AD56" s="137"/>
      <c r="AE56" s="137" t="s">
        <v>94</v>
      </c>
      <c r="AF56" s="137"/>
      <c r="AG56" s="137"/>
      <c r="AH56" s="137"/>
      <c r="AI56" s="137"/>
      <c r="AJ56" s="137"/>
      <c r="AK56" s="137"/>
      <c r="AL56" s="137"/>
      <c r="AM56" s="137"/>
      <c r="AN56" s="137"/>
      <c r="AO56" s="137"/>
      <c r="AP56" s="137"/>
      <c r="AQ56" s="137"/>
      <c r="AR56" s="137"/>
      <c r="AS56" s="137"/>
      <c r="AT56" s="137"/>
      <c r="AU56" s="137"/>
      <c r="AV56" s="137"/>
      <c r="AW56" s="137"/>
      <c r="AX56" s="137"/>
      <c r="AY56" s="137"/>
      <c r="AZ56" s="137"/>
      <c r="BA56" s="137"/>
      <c r="BB56" s="137"/>
      <c r="BC56" s="137"/>
      <c r="BD56" s="137"/>
      <c r="BE56" s="137"/>
      <c r="BF56" s="137"/>
      <c r="BG56" s="137"/>
      <c r="BH56" s="137"/>
    </row>
    <row r="57" spans="1:60" outlineLevel="1" x14ac:dyDescent="0.2">
      <c r="A57" s="138">
        <v>46</v>
      </c>
      <c r="B57" s="138" t="s">
        <v>162</v>
      </c>
      <c r="C57" s="165" t="s">
        <v>163</v>
      </c>
      <c r="D57" s="172" t="s">
        <v>114</v>
      </c>
      <c r="E57" s="149">
        <v>97</v>
      </c>
      <c r="F57" s="151"/>
      <c r="G57" s="151">
        <f t="shared" si="14"/>
        <v>0</v>
      </c>
      <c r="H57" s="151">
        <v>2.15</v>
      </c>
      <c r="I57" s="151">
        <f t="shared" si="15"/>
        <v>208.55</v>
      </c>
      <c r="J57" s="151">
        <v>39.450000000000003</v>
      </c>
      <c r="K57" s="151">
        <f t="shared" si="16"/>
        <v>3826.65</v>
      </c>
      <c r="L57" s="151">
        <v>21</v>
      </c>
      <c r="M57" s="151">
        <f t="shared" si="17"/>
        <v>0</v>
      </c>
      <c r="N57" s="145">
        <v>1.0000000000000001E-5</v>
      </c>
      <c r="O57" s="145">
        <f t="shared" si="18"/>
        <v>9.7000000000000005E-4</v>
      </c>
      <c r="P57" s="145">
        <v>0</v>
      </c>
      <c r="Q57" s="145">
        <f t="shared" si="19"/>
        <v>0</v>
      </c>
      <c r="R57" s="145"/>
      <c r="S57" s="172" t="s">
        <v>191</v>
      </c>
      <c r="T57" s="146">
        <v>0.06</v>
      </c>
      <c r="U57" s="145">
        <f t="shared" si="20"/>
        <v>5.82</v>
      </c>
      <c r="V57" s="137"/>
      <c r="W57" s="137"/>
      <c r="X57" s="137"/>
      <c r="Y57" s="137"/>
      <c r="Z57" s="137"/>
      <c r="AA57" s="137"/>
      <c r="AB57" s="137"/>
      <c r="AC57" s="137"/>
      <c r="AD57" s="137"/>
      <c r="AE57" s="137" t="s">
        <v>94</v>
      </c>
      <c r="AF57" s="137"/>
      <c r="AG57" s="137"/>
      <c r="AH57" s="137"/>
      <c r="AI57" s="137"/>
      <c r="AJ57" s="137"/>
      <c r="AK57" s="137"/>
      <c r="AL57" s="137"/>
      <c r="AM57" s="137"/>
      <c r="AN57" s="137"/>
      <c r="AO57" s="137"/>
      <c r="AP57" s="137"/>
      <c r="AQ57" s="137"/>
      <c r="AR57" s="137"/>
      <c r="AS57" s="137"/>
      <c r="AT57" s="137"/>
      <c r="AU57" s="137"/>
      <c r="AV57" s="137"/>
      <c r="AW57" s="137"/>
      <c r="AX57" s="137"/>
      <c r="AY57" s="137"/>
      <c r="AZ57" s="137"/>
      <c r="BA57" s="137"/>
      <c r="BB57" s="137"/>
      <c r="BC57" s="137"/>
      <c r="BD57" s="137"/>
      <c r="BE57" s="137"/>
      <c r="BF57" s="137"/>
      <c r="BG57" s="137"/>
      <c r="BH57" s="137"/>
    </row>
    <row r="58" spans="1:60" outlineLevel="1" x14ac:dyDescent="0.2">
      <c r="A58" s="138">
        <v>47</v>
      </c>
      <c r="B58" s="138" t="s">
        <v>164</v>
      </c>
      <c r="C58" s="165" t="s">
        <v>165</v>
      </c>
      <c r="D58" s="172" t="s">
        <v>114</v>
      </c>
      <c r="E58" s="149">
        <v>97</v>
      </c>
      <c r="F58" s="151"/>
      <c r="G58" s="151">
        <f t="shared" si="14"/>
        <v>0</v>
      </c>
      <c r="H58" s="151">
        <v>30.05</v>
      </c>
      <c r="I58" s="151">
        <f t="shared" si="15"/>
        <v>2914.85</v>
      </c>
      <c r="J58" s="151">
        <v>122.45</v>
      </c>
      <c r="K58" s="151">
        <f t="shared" si="16"/>
        <v>11877.65</v>
      </c>
      <c r="L58" s="151">
        <v>21</v>
      </c>
      <c r="M58" s="151">
        <f t="shared" si="17"/>
        <v>0</v>
      </c>
      <c r="N58" s="145">
        <v>3.8000000000000002E-4</v>
      </c>
      <c r="O58" s="145">
        <f t="shared" si="18"/>
        <v>3.6859999999999997E-2</v>
      </c>
      <c r="P58" s="145">
        <v>0</v>
      </c>
      <c r="Q58" s="145">
        <f t="shared" si="19"/>
        <v>0</v>
      </c>
      <c r="R58" s="145"/>
      <c r="S58" s="172" t="s">
        <v>191</v>
      </c>
      <c r="T58" s="146">
        <v>0.18</v>
      </c>
      <c r="U58" s="145">
        <f t="shared" si="20"/>
        <v>17.46</v>
      </c>
      <c r="V58" s="137"/>
      <c r="W58" s="137"/>
      <c r="X58" s="137"/>
      <c r="Y58" s="137"/>
      <c r="Z58" s="137"/>
      <c r="AA58" s="137"/>
      <c r="AB58" s="137"/>
      <c r="AC58" s="137"/>
      <c r="AD58" s="137"/>
      <c r="AE58" s="137" t="s">
        <v>94</v>
      </c>
      <c r="AF58" s="137"/>
      <c r="AG58" s="137"/>
      <c r="AH58" s="137"/>
      <c r="AI58" s="137"/>
      <c r="AJ58" s="137"/>
      <c r="AK58" s="137"/>
      <c r="AL58" s="137"/>
      <c r="AM58" s="137"/>
      <c r="AN58" s="137"/>
      <c r="AO58" s="137"/>
      <c r="AP58" s="137"/>
      <c r="AQ58" s="137"/>
      <c r="AR58" s="137"/>
      <c r="AS58" s="137"/>
      <c r="AT58" s="137"/>
      <c r="AU58" s="137"/>
      <c r="AV58" s="137"/>
      <c r="AW58" s="137"/>
      <c r="AX58" s="137"/>
      <c r="AY58" s="137"/>
      <c r="AZ58" s="137"/>
      <c r="BA58" s="137"/>
      <c r="BB58" s="137"/>
      <c r="BC58" s="137"/>
      <c r="BD58" s="137"/>
      <c r="BE58" s="137"/>
      <c r="BF58" s="137"/>
      <c r="BG58" s="137"/>
      <c r="BH58" s="137"/>
    </row>
    <row r="59" spans="1:60" outlineLevel="1" x14ac:dyDescent="0.2">
      <c r="A59" s="138">
        <v>48</v>
      </c>
      <c r="B59" s="138" t="s">
        <v>166</v>
      </c>
      <c r="C59" s="165" t="s">
        <v>167</v>
      </c>
      <c r="D59" s="172" t="s">
        <v>150</v>
      </c>
      <c r="E59" s="149">
        <v>0.8</v>
      </c>
      <c r="F59" s="151"/>
      <c r="G59" s="151">
        <f t="shared" si="14"/>
        <v>0</v>
      </c>
      <c r="H59" s="151">
        <v>0</v>
      </c>
      <c r="I59" s="151">
        <f t="shared" si="15"/>
        <v>0</v>
      </c>
      <c r="J59" s="151">
        <v>855</v>
      </c>
      <c r="K59" s="151">
        <f t="shared" si="16"/>
        <v>684</v>
      </c>
      <c r="L59" s="151">
        <v>21</v>
      </c>
      <c r="M59" s="151">
        <f t="shared" si="17"/>
        <v>0</v>
      </c>
      <c r="N59" s="145">
        <v>0</v>
      </c>
      <c r="O59" s="145">
        <f t="shared" si="18"/>
        <v>0</v>
      </c>
      <c r="P59" s="145">
        <v>0</v>
      </c>
      <c r="Q59" s="145">
        <f t="shared" si="19"/>
        <v>0</v>
      </c>
      <c r="R59" s="145"/>
      <c r="S59" s="172" t="s">
        <v>191</v>
      </c>
      <c r="T59" s="146">
        <v>1.3740000000000001</v>
      </c>
      <c r="U59" s="145">
        <f t="shared" si="20"/>
        <v>1.1000000000000001</v>
      </c>
      <c r="V59" s="137"/>
      <c r="W59" s="137"/>
      <c r="X59" s="137"/>
      <c r="Y59" s="137"/>
      <c r="Z59" s="137"/>
      <c r="AA59" s="137"/>
      <c r="AB59" s="137"/>
      <c r="AC59" s="137"/>
      <c r="AD59" s="137"/>
      <c r="AE59" s="137" t="s">
        <v>94</v>
      </c>
      <c r="AF59" s="137"/>
      <c r="AG59" s="137"/>
      <c r="AH59" s="137"/>
      <c r="AI59" s="137"/>
      <c r="AJ59" s="137"/>
      <c r="AK59" s="137"/>
      <c r="AL59" s="137"/>
      <c r="AM59" s="137"/>
      <c r="AN59" s="137"/>
      <c r="AO59" s="137"/>
      <c r="AP59" s="137"/>
      <c r="AQ59" s="137"/>
      <c r="AR59" s="137"/>
      <c r="AS59" s="137"/>
      <c r="AT59" s="137"/>
      <c r="AU59" s="137"/>
      <c r="AV59" s="137"/>
      <c r="AW59" s="137"/>
      <c r="AX59" s="137"/>
      <c r="AY59" s="137"/>
      <c r="AZ59" s="137"/>
      <c r="BA59" s="137"/>
      <c r="BB59" s="137"/>
      <c r="BC59" s="137"/>
      <c r="BD59" s="137"/>
      <c r="BE59" s="137"/>
      <c r="BF59" s="137"/>
      <c r="BG59" s="137"/>
      <c r="BH59" s="137"/>
    </row>
    <row r="60" spans="1:60" x14ac:dyDescent="0.2">
      <c r="A60" s="139" t="s">
        <v>89</v>
      </c>
      <c r="B60" s="139" t="s">
        <v>58</v>
      </c>
      <c r="C60" s="166" t="s">
        <v>59</v>
      </c>
      <c r="D60" s="173"/>
      <c r="E60" s="150"/>
      <c r="F60" s="152"/>
      <c r="G60" s="152">
        <f>SUMIF(AE61:AE76,"&lt;&gt;NOR",G61:G76)</f>
        <v>0</v>
      </c>
      <c r="H60" s="152"/>
      <c r="I60" s="152">
        <f>SUM(I61:I76)</f>
        <v>0</v>
      </c>
      <c r="J60" s="152"/>
      <c r="K60" s="152">
        <f>SUM(K61:K76)</f>
        <v>67697.75</v>
      </c>
      <c r="L60" s="152"/>
      <c r="M60" s="152">
        <f>SUM(M61:M76)</f>
        <v>0</v>
      </c>
      <c r="N60" s="147"/>
      <c r="O60" s="147">
        <f>SUM(O61:O76)</f>
        <v>0.02</v>
      </c>
      <c r="P60" s="147"/>
      <c r="Q60" s="147">
        <f>SUM(Q61:Q76)</f>
        <v>0</v>
      </c>
      <c r="R60" s="147"/>
      <c r="S60" s="173"/>
      <c r="T60" s="148"/>
      <c r="U60" s="147">
        <f>SUM(U61:U76)</f>
        <v>0.39</v>
      </c>
      <c r="V60" s="137"/>
      <c r="AE60" t="s">
        <v>90</v>
      </c>
    </row>
    <row r="61" spans="1:60" outlineLevel="1" x14ac:dyDescent="0.2">
      <c r="A61" s="138">
        <v>49</v>
      </c>
      <c r="B61" s="138" t="s">
        <v>131</v>
      </c>
      <c r="C61" s="165" t="s">
        <v>168</v>
      </c>
      <c r="D61" s="172" t="s">
        <v>142</v>
      </c>
      <c r="E61" s="149">
        <v>1</v>
      </c>
      <c r="F61" s="151"/>
      <c r="G61" s="151">
        <f t="shared" si="14"/>
        <v>0</v>
      </c>
      <c r="H61" s="151">
        <v>0</v>
      </c>
      <c r="I61" s="151">
        <f>ROUND(E61*H61,2)</f>
        <v>0</v>
      </c>
      <c r="J61" s="151">
        <v>9350</v>
      </c>
      <c r="K61" s="151">
        <f>ROUND(E61*J61,2)</f>
        <v>9350</v>
      </c>
      <c r="L61" s="151">
        <v>21</v>
      </c>
      <c r="M61" s="151">
        <f>G61*(1+L61/100)</f>
        <v>0</v>
      </c>
      <c r="N61" s="145">
        <v>0.02</v>
      </c>
      <c r="O61" s="145">
        <f>ROUND(E61*N61,5)</f>
        <v>0.02</v>
      </c>
      <c r="P61" s="145">
        <v>0</v>
      </c>
      <c r="Q61" s="145">
        <f>ROUND(E61*P61,5)</f>
        <v>0</v>
      </c>
      <c r="R61" s="145"/>
      <c r="S61" s="172" t="s">
        <v>192</v>
      </c>
      <c r="T61" s="146">
        <v>0</v>
      </c>
      <c r="U61" s="145">
        <f>ROUND(E61*T61,2)</f>
        <v>0</v>
      </c>
      <c r="V61" s="137"/>
      <c r="W61" s="137"/>
      <c r="X61" s="137"/>
      <c r="Y61" s="137"/>
      <c r="Z61" s="137"/>
      <c r="AA61" s="137"/>
      <c r="AB61" s="137"/>
      <c r="AC61" s="137"/>
      <c r="AD61" s="137"/>
      <c r="AE61" s="137" t="s">
        <v>94</v>
      </c>
      <c r="AF61" s="137"/>
      <c r="AG61" s="137"/>
      <c r="AH61" s="137"/>
      <c r="AI61" s="137"/>
      <c r="AJ61" s="137"/>
      <c r="AK61" s="137"/>
      <c r="AL61" s="137"/>
      <c r="AM61" s="137"/>
      <c r="AN61" s="137"/>
      <c r="AO61" s="137"/>
      <c r="AP61" s="137"/>
      <c r="AQ61" s="137"/>
      <c r="AR61" s="137"/>
      <c r="AS61" s="137"/>
      <c r="AT61" s="137"/>
      <c r="AU61" s="137"/>
      <c r="AV61" s="137"/>
      <c r="AW61" s="137"/>
      <c r="AX61" s="137"/>
      <c r="AY61" s="137"/>
      <c r="AZ61" s="137"/>
      <c r="BA61" s="137"/>
      <c r="BB61" s="137"/>
      <c r="BC61" s="137"/>
      <c r="BD61" s="137"/>
      <c r="BE61" s="137"/>
      <c r="BF61" s="137"/>
      <c r="BG61" s="137"/>
      <c r="BH61" s="137"/>
    </row>
    <row r="62" spans="1:60" ht="78.75" customHeight="1" outlineLevel="1" x14ac:dyDescent="0.2">
      <c r="A62" s="138"/>
      <c r="B62" s="138"/>
      <c r="C62" s="230" t="s">
        <v>169</v>
      </c>
      <c r="D62" s="231"/>
      <c r="E62" s="232"/>
      <c r="F62" s="233"/>
      <c r="G62" s="234"/>
      <c r="H62" s="151"/>
      <c r="I62" s="151"/>
      <c r="J62" s="151"/>
      <c r="K62" s="151"/>
      <c r="L62" s="151"/>
      <c r="M62" s="151"/>
      <c r="N62" s="145"/>
      <c r="O62" s="145"/>
      <c r="P62" s="145"/>
      <c r="Q62" s="145"/>
      <c r="R62" s="145"/>
      <c r="S62" s="172">
        <v>0</v>
      </c>
      <c r="T62" s="146"/>
      <c r="U62" s="145"/>
      <c r="V62" s="137"/>
      <c r="W62" s="137"/>
      <c r="X62" s="137"/>
      <c r="Y62" s="137"/>
      <c r="Z62" s="137"/>
      <c r="AA62" s="137"/>
      <c r="AB62" s="137"/>
      <c r="AC62" s="137"/>
      <c r="AD62" s="137"/>
      <c r="AE62" s="137" t="s">
        <v>170</v>
      </c>
      <c r="AF62" s="137"/>
      <c r="AG62" s="137"/>
      <c r="AH62" s="137"/>
      <c r="AI62" s="137"/>
      <c r="AJ62" s="137"/>
      <c r="AK62" s="137"/>
      <c r="AL62" s="137"/>
      <c r="AM62" s="137"/>
      <c r="AN62" s="137"/>
      <c r="AO62" s="137"/>
      <c r="AP62" s="137"/>
      <c r="AQ62" s="137"/>
      <c r="AR62" s="137"/>
      <c r="AS62" s="137"/>
      <c r="AT62" s="137"/>
      <c r="AU62" s="137"/>
      <c r="AV62" s="137"/>
      <c r="AW62" s="137"/>
      <c r="AX62" s="137"/>
      <c r="AY62" s="137"/>
      <c r="AZ62" s="137"/>
      <c r="BA62" s="140" t="str">
        <f>C62</f>
        <v>umyvadlo z jemné žárohlíny s otvorem pro baterii uprostřed, rozměry55x46cm, barva bílá, včetně montážní sady; Infračervená elektronická umyvadlová baterie DN15 se směšovacím zařízením a nastavitelným omezovačem teploty, s trafem 100-230 V AC, 50-60 Hz, 6 V DC, perlátor 5,7 l/ min., zachytávač nečistot, certifikace CE, skupina armatur I, přezkoušeno dle DIN 4109, zajištění armatur IP 59K, doporučený minimální tlak vody 1,0 bar; sifon DN32 DESIGN celokovový, kulatý, Napojení na odpadní trubku O32 mm. Zvýšená odolnost proti poškrábání. Materiál: mosaz s chromovou povrchovou úpravou. Matice pro připojení umyvadlové výpusti 5/4", rozeta kovová; upevňovací prvky</v>
      </c>
      <c r="BB62" s="137"/>
      <c r="BC62" s="137"/>
      <c r="BD62" s="137"/>
      <c r="BE62" s="137"/>
      <c r="BF62" s="137"/>
      <c r="BG62" s="137"/>
      <c r="BH62" s="137"/>
    </row>
    <row r="63" spans="1:60" outlineLevel="1" x14ac:dyDescent="0.2">
      <c r="A63" s="138">
        <v>50</v>
      </c>
      <c r="B63" s="138" t="s">
        <v>131</v>
      </c>
      <c r="C63" s="165" t="s">
        <v>171</v>
      </c>
      <c r="D63" s="172" t="s">
        <v>142</v>
      </c>
      <c r="E63" s="149">
        <v>1</v>
      </c>
      <c r="F63" s="151"/>
      <c r="G63" s="151">
        <f t="shared" si="14"/>
        <v>0</v>
      </c>
      <c r="H63" s="151">
        <v>0</v>
      </c>
      <c r="I63" s="151">
        <f>ROUND(E63*H63,2)</f>
        <v>0</v>
      </c>
      <c r="J63" s="151">
        <v>9820</v>
      </c>
      <c r="K63" s="151">
        <f>ROUND(E63*J63,2)</f>
        <v>9820</v>
      </c>
      <c r="L63" s="151">
        <v>21</v>
      </c>
      <c r="M63" s="151">
        <f>G63*(1+L63/100)</f>
        <v>0</v>
      </c>
      <c r="N63" s="145">
        <v>0</v>
      </c>
      <c r="O63" s="145">
        <f>ROUND(E63*N63,5)</f>
        <v>0</v>
      </c>
      <c r="P63" s="145">
        <v>0</v>
      </c>
      <c r="Q63" s="145">
        <f>ROUND(E63*P63,5)</f>
        <v>0</v>
      </c>
      <c r="R63" s="145"/>
      <c r="S63" s="172" t="s">
        <v>192</v>
      </c>
      <c r="T63" s="146">
        <v>0</v>
      </c>
      <c r="U63" s="145">
        <f>ROUND(E63*T63,2)</f>
        <v>0</v>
      </c>
      <c r="V63" s="137"/>
      <c r="W63" s="137"/>
      <c r="X63" s="137"/>
      <c r="Y63" s="137"/>
      <c r="Z63" s="137"/>
      <c r="AA63" s="137"/>
      <c r="AB63" s="137"/>
      <c r="AC63" s="137"/>
      <c r="AD63" s="137"/>
      <c r="AE63" s="137" t="s">
        <v>94</v>
      </c>
      <c r="AF63" s="137"/>
      <c r="AG63" s="137"/>
      <c r="AH63" s="137"/>
      <c r="AI63" s="137"/>
      <c r="AJ63" s="137"/>
      <c r="AK63" s="137"/>
      <c r="AL63" s="137"/>
      <c r="AM63" s="137"/>
      <c r="AN63" s="137"/>
      <c r="AO63" s="137"/>
      <c r="AP63" s="137"/>
      <c r="AQ63" s="137"/>
      <c r="AR63" s="137"/>
      <c r="AS63" s="137"/>
      <c r="AT63" s="137"/>
      <c r="AU63" s="137"/>
      <c r="AV63" s="137"/>
      <c r="AW63" s="137"/>
      <c r="AX63" s="137"/>
      <c r="AY63" s="137"/>
      <c r="AZ63" s="137"/>
      <c r="BA63" s="137"/>
      <c r="BB63" s="137"/>
      <c r="BC63" s="137"/>
      <c r="BD63" s="137"/>
      <c r="BE63" s="137"/>
      <c r="BF63" s="137"/>
      <c r="BG63" s="137"/>
      <c r="BH63" s="137"/>
    </row>
    <row r="64" spans="1:60" ht="112.5" customHeight="1" outlineLevel="1" x14ac:dyDescent="0.2">
      <c r="A64" s="138"/>
      <c r="B64" s="138"/>
      <c r="C64" s="230" t="s">
        <v>172</v>
      </c>
      <c r="D64" s="231"/>
      <c r="E64" s="232"/>
      <c r="F64" s="233"/>
      <c r="G64" s="234"/>
      <c r="H64" s="151"/>
      <c r="I64" s="151"/>
      <c r="J64" s="151"/>
      <c r="K64" s="151"/>
      <c r="L64" s="151"/>
      <c r="M64" s="151"/>
      <c r="N64" s="145"/>
      <c r="O64" s="145"/>
      <c r="P64" s="145"/>
      <c r="Q64" s="145"/>
      <c r="R64" s="145"/>
      <c r="S64" s="172">
        <v>0</v>
      </c>
      <c r="T64" s="146"/>
      <c r="U64" s="145"/>
      <c r="V64" s="137"/>
      <c r="W64" s="137"/>
      <c r="X64" s="137"/>
      <c r="Y64" s="137"/>
      <c r="Z64" s="137"/>
      <c r="AA64" s="137"/>
      <c r="AB64" s="137"/>
      <c r="AC64" s="137"/>
      <c r="AD64" s="137"/>
      <c r="AE64" s="137" t="s">
        <v>170</v>
      </c>
      <c r="AF64" s="137"/>
      <c r="AG64" s="137"/>
      <c r="AH64" s="137"/>
      <c r="AI64" s="137"/>
      <c r="AJ64" s="137"/>
      <c r="AK64" s="137"/>
      <c r="AL64" s="137"/>
      <c r="AM64" s="137"/>
      <c r="AN64" s="137"/>
      <c r="AO64" s="137"/>
      <c r="AP64" s="137"/>
      <c r="AQ64" s="137"/>
      <c r="AR64" s="137"/>
      <c r="AS64" s="137"/>
      <c r="AT64" s="137"/>
      <c r="AU64" s="137"/>
      <c r="AV64" s="137"/>
      <c r="AW64" s="137"/>
      <c r="AX64" s="137"/>
      <c r="AY64" s="137"/>
      <c r="AZ64" s="137"/>
      <c r="BA64" s="140" t="str">
        <f>C64</f>
        <v>umyvadlo pro tělesně postižené z jemné žárohlíny, zdravotní pro bezbariérové užívání s otvorem 35mm pro baterii uprostřed, bez přepadu, rozměry 640/550/165. Barva bílá; Infračervená elektronická umyvadlová baterie s prodlouženým ramínkem pro ZTP DN15 se směšovacím zařízením a nastavitelným omezovačem teploty, s trafem 100-230 V AC, 50-60 Hz, 6 V DC, perlátor 5,7 l/ min., zachytávač nečistot, certifikace CE, skupina armatur I, přezkoušeno dle DIN 4109, zajištění armatur IP 59K, doporučený minimální tlak vody 1,0 bar Sifon umyvadlový prostorově úsporný DN32 DESIGN celokovový, kulatý, Napojení na odpadní trubku O32 mm. Zvýšená odolnost proti poškrábání. Materiál: mosaz s chromovou povrchovou úpravou. Matice pro připojení umyvadlové výpusti 5/4". Rozeta kovová; Sklopný úchyt ve tvaru U délka 600 mm, nerez broušený (2 ks k umyvadlu), upevňovací prvky</v>
      </c>
      <c r="BB64" s="137"/>
      <c r="BC64" s="137"/>
      <c r="BD64" s="137"/>
      <c r="BE64" s="137"/>
      <c r="BF64" s="137"/>
      <c r="BG64" s="137"/>
      <c r="BH64" s="137"/>
    </row>
    <row r="65" spans="1:60" outlineLevel="1" x14ac:dyDescent="0.2">
      <c r="A65" s="138">
        <v>51</v>
      </c>
      <c r="B65" s="138" t="s">
        <v>131</v>
      </c>
      <c r="C65" s="165" t="s">
        <v>173</v>
      </c>
      <c r="D65" s="172" t="s">
        <v>142</v>
      </c>
      <c r="E65" s="149">
        <v>1</v>
      </c>
      <c r="F65" s="151"/>
      <c r="G65" s="151">
        <f t="shared" si="14"/>
        <v>0</v>
      </c>
      <c r="H65" s="151">
        <v>0</v>
      </c>
      <c r="I65" s="151">
        <f>ROUND(E65*H65,2)</f>
        <v>0</v>
      </c>
      <c r="J65" s="151">
        <v>12230</v>
      </c>
      <c r="K65" s="151">
        <f>ROUND(E65*J65,2)</f>
        <v>12230</v>
      </c>
      <c r="L65" s="151">
        <v>21</v>
      </c>
      <c r="M65" s="151">
        <f>G65*(1+L65/100)</f>
        <v>0</v>
      </c>
      <c r="N65" s="145">
        <v>0</v>
      </c>
      <c r="O65" s="145">
        <f>ROUND(E65*N65,5)</f>
        <v>0</v>
      </c>
      <c r="P65" s="145">
        <v>0</v>
      </c>
      <c r="Q65" s="145">
        <f>ROUND(E65*P65,5)</f>
        <v>0</v>
      </c>
      <c r="R65" s="145"/>
      <c r="S65" s="172" t="s">
        <v>192</v>
      </c>
      <c r="T65" s="146">
        <v>0</v>
      </c>
      <c r="U65" s="145">
        <f>ROUND(E65*T65,2)</f>
        <v>0</v>
      </c>
      <c r="V65" s="137"/>
      <c r="W65" s="137"/>
      <c r="X65" s="137"/>
      <c r="Y65" s="137"/>
      <c r="Z65" s="137"/>
      <c r="AA65" s="137"/>
      <c r="AB65" s="137"/>
      <c r="AC65" s="137"/>
      <c r="AD65" s="137"/>
      <c r="AE65" s="137" t="s">
        <v>94</v>
      </c>
      <c r="AF65" s="137"/>
      <c r="AG65" s="137"/>
      <c r="AH65" s="137"/>
      <c r="AI65" s="137"/>
      <c r="AJ65" s="137"/>
      <c r="AK65" s="137"/>
      <c r="AL65" s="137"/>
      <c r="AM65" s="137"/>
      <c r="AN65" s="137"/>
      <c r="AO65" s="137"/>
      <c r="AP65" s="137"/>
      <c r="AQ65" s="137"/>
      <c r="AR65" s="137"/>
      <c r="AS65" s="137"/>
      <c r="AT65" s="137"/>
      <c r="AU65" s="137"/>
      <c r="AV65" s="137"/>
      <c r="AW65" s="137"/>
      <c r="AX65" s="137"/>
      <c r="AY65" s="137"/>
      <c r="AZ65" s="137"/>
      <c r="BA65" s="137"/>
      <c r="BB65" s="137"/>
      <c r="BC65" s="137"/>
      <c r="BD65" s="137"/>
      <c r="BE65" s="137"/>
      <c r="BF65" s="137"/>
      <c r="BG65" s="137"/>
      <c r="BH65" s="137"/>
    </row>
    <row r="66" spans="1:60" ht="78.75" customHeight="1" outlineLevel="1" x14ac:dyDescent="0.2">
      <c r="A66" s="138"/>
      <c r="B66" s="138"/>
      <c r="C66" s="230" t="s">
        <v>174</v>
      </c>
      <c r="D66" s="231"/>
      <c r="E66" s="232"/>
      <c r="F66" s="233"/>
      <c r="G66" s="234"/>
      <c r="H66" s="151"/>
      <c r="I66" s="151"/>
      <c r="J66" s="151"/>
      <c r="K66" s="151"/>
      <c r="L66" s="151"/>
      <c r="M66" s="151"/>
      <c r="N66" s="145"/>
      <c r="O66" s="145"/>
      <c r="P66" s="145"/>
      <c r="Q66" s="145"/>
      <c r="R66" s="145"/>
      <c r="S66" s="172">
        <v>0</v>
      </c>
      <c r="T66" s="146"/>
      <c r="U66" s="145"/>
      <c r="V66" s="137"/>
      <c r="W66" s="137"/>
      <c r="X66" s="137"/>
      <c r="Y66" s="137"/>
      <c r="Z66" s="137"/>
      <c r="AA66" s="137"/>
      <c r="AB66" s="137"/>
      <c r="AC66" s="137"/>
      <c r="AD66" s="137"/>
      <c r="AE66" s="137" t="s">
        <v>170</v>
      </c>
      <c r="AF66" s="137"/>
      <c r="AG66" s="137"/>
      <c r="AH66" s="137"/>
      <c r="AI66" s="137"/>
      <c r="AJ66" s="137"/>
      <c r="AK66" s="137"/>
      <c r="AL66" s="137"/>
      <c r="AM66" s="137"/>
      <c r="AN66" s="137"/>
      <c r="AO66" s="137"/>
      <c r="AP66" s="137"/>
      <c r="AQ66" s="137"/>
      <c r="AR66" s="137"/>
      <c r="AS66" s="137"/>
      <c r="AT66" s="137"/>
      <c r="AU66" s="137"/>
      <c r="AV66" s="137"/>
      <c r="AW66" s="137"/>
      <c r="AX66" s="137"/>
      <c r="AY66" s="137"/>
      <c r="AZ66" s="137"/>
      <c r="BA66" s="140" t="str">
        <f>C66</f>
        <v>klozet závěsný kompaktní –bez viditelného ukotvení, s hlubokým splachováním ze slinutého keramického střepu. EN 997. Pro podomítkovou nádržku se splachovací kapacitou od 4,5 nebo pro podomítkový tlakový splachovač 3‘‘. Instalace s podomítkovým modulem do zdi nebo do sádrokartonové příčky. Včetně Slim sedátka; Montážní prvek pro závěsné WC pro SDK konstrukce výška 112cm, se splachovací nádržkou pod omítku, pro konstrukce prováděné suchým procesem, pro 2 množství splachování 6 a 3 litr Ovládací tlačítko, bílé     pro 2 množství splachování bílé/chrom; upevňovací prvky</v>
      </c>
      <c r="BB66" s="137"/>
      <c r="BC66" s="137"/>
      <c r="BD66" s="137"/>
      <c r="BE66" s="137"/>
      <c r="BF66" s="137"/>
      <c r="BG66" s="137"/>
      <c r="BH66" s="137"/>
    </row>
    <row r="67" spans="1:60" outlineLevel="1" x14ac:dyDescent="0.2">
      <c r="A67" s="138">
        <v>52</v>
      </c>
      <c r="B67" s="138" t="s">
        <v>131</v>
      </c>
      <c r="C67" s="165" t="s">
        <v>175</v>
      </c>
      <c r="D67" s="172" t="s">
        <v>142</v>
      </c>
      <c r="E67" s="149">
        <v>1</v>
      </c>
      <c r="F67" s="151"/>
      <c r="G67" s="151">
        <f t="shared" si="14"/>
        <v>0</v>
      </c>
      <c r="H67" s="151">
        <v>0</v>
      </c>
      <c r="I67" s="151">
        <f>ROUND(E67*H67,2)</f>
        <v>0</v>
      </c>
      <c r="J67" s="151">
        <v>13461</v>
      </c>
      <c r="K67" s="151">
        <f>ROUND(E67*J67,2)</f>
        <v>13461</v>
      </c>
      <c r="L67" s="151">
        <v>21</v>
      </c>
      <c r="M67" s="151">
        <f>G67*(1+L67/100)</f>
        <v>0</v>
      </c>
      <c r="N67" s="145">
        <v>0</v>
      </c>
      <c r="O67" s="145">
        <f>ROUND(E67*N67,5)</f>
        <v>0</v>
      </c>
      <c r="P67" s="145">
        <v>0</v>
      </c>
      <c r="Q67" s="145">
        <f>ROUND(E67*P67,5)</f>
        <v>0</v>
      </c>
      <c r="R67" s="145"/>
      <c r="S67" s="172" t="s">
        <v>192</v>
      </c>
      <c r="T67" s="146">
        <v>0</v>
      </c>
      <c r="U67" s="145">
        <f>ROUND(E67*T67,2)</f>
        <v>0</v>
      </c>
      <c r="V67" s="137"/>
      <c r="W67" s="137"/>
      <c r="X67" s="137"/>
      <c r="Y67" s="137"/>
      <c r="Z67" s="137"/>
      <c r="AA67" s="137"/>
      <c r="AB67" s="137"/>
      <c r="AC67" s="137"/>
      <c r="AD67" s="137"/>
      <c r="AE67" s="137" t="s">
        <v>94</v>
      </c>
      <c r="AF67" s="137"/>
      <c r="AG67" s="137"/>
      <c r="AH67" s="137"/>
      <c r="AI67" s="137"/>
      <c r="AJ67" s="137"/>
      <c r="AK67" s="137"/>
      <c r="AL67" s="137"/>
      <c r="AM67" s="137"/>
      <c r="AN67" s="137"/>
      <c r="AO67" s="137"/>
      <c r="AP67" s="137"/>
      <c r="AQ67" s="137"/>
      <c r="AR67" s="137"/>
      <c r="AS67" s="137"/>
      <c r="AT67" s="137"/>
      <c r="AU67" s="137"/>
      <c r="AV67" s="137"/>
      <c r="AW67" s="137"/>
      <c r="AX67" s="137"/>
      <c r="AY67" s="137"/>
      <c r="AZ67" s="137"/>
      <c r="BA67" s="137"/>
      <c r="BB67" s="137"/>
      <c r="BC67" s="137"/>
      <c r="BD67" s="137"/>
      <c r="BE67" s="137"/>
      <c r="BF67" s="137"/>
      <c r="BG67" s="137"/>
      <c r="BH67" s="137"/>
    </row>
    <row r="68" spans="1:60" ht="90" customHeight="1" outlineLevel="1" x14ac:dyDescent="0.2">
      <c r="A68" s="138"/>
      <c r="B68" s="138"/>
      <c r="C68" s="230" t="s">
        <v>176</v>
      </c>
      <c r="D68" s="231"/>
      <c r="E68" s="232"/>
      <c r="F68" s="233"/>
      <c r="G68" s="234"/>
      <c r="H68" s="151"/>
      <c r="I68" s="151"/>
      <c r="J68" s="151"/>
      <c r="K68" s="151"/>
      <c r="L68" s="151"/>
      <c r="M68" s="151"/>
      <c r="N68" s="145"/>
      <c r="O68" s="145"/>
      <c r="P68" s="145"/>
      <c r="Q68" s="145"/>
      <c r="R68" s="145"/>
      <c r="S68" s="172">
        <v>0</v>
      </c>
      <c r="T68" s="146"/>
      <c r="U68" s="145"/>
      <c r="V68" s="137"/>
      <c r="W68" s="137"/>
      <c r="X68" s="137"/>
      <c r="Y68" s="137"/>
      <c r="Z68" s="137"/>
      <c r="AA68" s="137"/>
      <c r="AB68" s="137"/>
      <c r="AC68" s="137"/>
      <c r="AD68" s="137"/>
      <c r="AE68" s="137" t="s">
        <v>170</v>
      </c>
      <c r="AF68" s="137"/>
      <c r="AG68" s="137"/>
      <c r="AH68" s="137"/>
      <c r="AI68" s="137"/>
      <c r="AJ68" s="137"/>
      <c r="AK68" s="137"/>
      <c r="AL68" s="137"/>
      <c r="AM68" s="137"/>
      <c r="AN68" s="137"/>
      <c r="AO68" s="137"/>
      <c r="AP68" s="137"/>
      <c r="AQ68" s="137"/>
      <c r="AR68" s="137"/>
      <c r="AS68" s="137"/>
      <c r="AT68" s="137"/>
      <c r="AU68" s="137"/>
      <c r="AV68" s="137"/>
      <c r="AW68" s="137"/>
      <c r="AX68" s="137"/>
      <c r="AY68" s="137"/>
      <c r="AZ68" s="137"/>
      <c r="BA68" s="140" t="str">
        <f>C68</f>
        <v>Závěsný klozet pro ZTP s hlubokým splachováním pro tělesně postižené rozměru 36x70x37cm ze slinutého keramického střepu VC. EN 997, EN 18040. S glazurou pod okruhem. Pro podomítkový splachovací systém s kapacitou 6 l a tlakový splachovač 3'' Klozetové sedátko z duroplastu rozměru 355/430; Montážní prvek pro závěsné WC výška 112cm, se splachovací nádržkou pod omítku, pro konstrukce prováděné suchým procesem, bezbariérový, pro madla, pro 2 množství splachování 6 a3 litr Ovládací tlačítko pro 2 množství splachování bílé/chrom; upevňovací prvky; Sklopný úchyt ve tvaru U s držákem na TP délka 813mm, nerez broušený; Sklopný úchyt ve tvaru U délka 813 mm, nerez broušený</v>
      </c>
      <c r="BB68" s="137"/>
      <c r="BC68" s="137"/>
      <c r="BD68" s="137"/>
      <c r="BE68" s="137"/>
      <c r="BF68" s="137"/>
      <c r="BG68" s="137"/>
      <c r="BH68" s="137"/>
    </row>
    <row r="69" spans="1:60" outlineLevel="1" x14ac:dyDescent="0.2">
      <c r="A69" s="138">
        <v>53</v>
      </c>
      <c r="B69" s="138" t="s">
        <v>131</v>
      </c>
      <c r="C69" s="165" t="s">
        <v>177</v>
      </c>
      <c r="D69" s="172" t="s">
        <v>142</v>
      </c>
      <c r="E69" s="149">
        <v>1</v>
      </c>
      <c r="F69" s="151"/>
      <c r="G69" s="151">
        <f t="shared" si="14"/>
        <v>0</v>
      </c>
      <c r="H69" s="151">
        <v>0</v>
      </c>
      <c r="I69" s="151">
        <f>ROUND(E69*H69,2)</f>
        <v>0</v>
      </c>
      <c r="J69" s="151">
        <v>12450</v>
      </c>
      <c r="K69" s="151">
        <f>ROUND(E69*J69,2)</f>
        <v>12450</v>
      </c>
      <c r="L69" s="151">
        <v>21</v>
      </c>
      <c r="M69" s="151">
        <f>G69*(1+L69/100)</f>
        <v>0</v>
      </c>
      <c r="N69" s="145">
        <v>0</v>
      </c>
      <c r="O69" s="145">
        <f>ROUND(E69*N69,5)</f>
        <v>0</v>
      </c>
      <c r="P69" s="145">
        <v>0</v>
      </c>
      <c r="Q69" s="145">
        <f>ROUND(E69*P69,5)</f>
        <v>0</v>
      </c>
      <c r="R69" s="145"/>
      <c r="S69" s="172" t="s">
        <v>192</v>
      </c>
      <c r="T69" s="146">
        <v>0</v>
      </c>
      <c r="U69" s="145">
        <f>ROUND(E69*T69,2)</f>
        <v>0</v>
      </c>
      <c r="V69" s="137"/>
      <c r="W69" s="137"/>
      <c r="X69" s="137"/>
      <c r="Y69" s="137"/>
      <c r="Z69" s="137"/>
      <c r="AA69" s="137"/>
      <c r="AB69" s="137"/>
      <c r="AC69" s="137"/>
      <c r="AD69" s="137"/>
      <c r="AE69" s="137" t="s">
        <v>94</v>
      </c>
      <c r="AF69" s="137"/>
      <c r="AG69" s="137"/>
      <c r="AH69" s="137"/>
      <c r="AI69" s="137"/>
      <c r="AJ69" s="137"/>
      <c r="AK69" s="137"/>
      <c r="AL69" s="137"/>
      <c r="AM69" s="137"/>
      <c r="AN69" s="137"/>
      <c r="AO69" s="137"/>
      <c r="AP69" s="137"/>
      <c r="AQ69" s="137"/>
      <c r="AR69" s="137"/>
      <c r="AS69" s="137"/>
      <c r="AT69" s="137"/>
      <c r="AU69" s="137"/>
      <c r="AV69" s="137"/>
      <c r="AW69" s="137"/>
      <c r="AX69" s="137"/>
      <c r="AY69" s="137"/>
      <c r="AZ69" s="137"/>
      <c r="BA69" s="137"/>
      <c r="BB69" s="137"/>
      <c r="BC69" s="137"/>
      <c r="BD69" s="137"/>
      <c r="BE69" s="137"/>
      <c r="BF69" s="137"/>
      <c r="BG69" s="137"/>
      <c r="BH69" s="137"/>
    </row>
    <row r="70" spans="1:60" ht="45" customHeight="1" outlineLevel="1" x14ac:dyDescent="0.2">
      <c r="A70" s="138"/>
      <c r="B70" s="138"/>
      <c r="C70" s="230" t="s">
        <v>178</v>
      </c>
      <c r="D70" s="231"/>
      <c r="E70" s="232"/>
      <c r="F70" s="233"/>
      <c r="G70" s="234"/>
      <c r="H70" s="151"/>
      <c r="I70" s="151"/>
      <c r="J70" s="151"/>
      <c r="K70" s="151"/>
      <c r="L70" s="151"/>
      <c r="M70" s="151"/>
      <c r="N70" s="145"/>
      <c r="O70" s="145"/>
      <c r="P70" s="145"/>
      <c r="Q70" s="145"/>
      <c r="R70" s="145"/>
      <c r="S70" s="172">
        <v>0</v>
      </c>
      <c r="T70" s="146"/>
      <c r="U70" s="145"/>
      <c r="V70" s="137"/>
      <c r="W70" s="137"/>
      <c r="X70" s="137"/>
      <c r="Y70" s="137"/>
      <c r="Z70" s="137"/>
      <c r="AA70" s="137"/>
      <c r="AB70" s="137"/>
      <c r="AC70" s="137"/>
      <c r="AD70" s="137"/>
      <c r="AE70" s="137" t="s">
        <v>170</v>
      </c>
      <c r="AF70" s="137"/>
      <c r="AG70" s="137"/>
      <c r="AH70" s="137"/>
      <c r="AI70" s="137"/>
      <c r="AJ70" s="137"/>
      <c r="AK70" s="137"/>
      <c r="AL70" s="137"/>
      <c r="AM70" s="137"/>
      <c r="AN70" s="137"/>
      <c r="AO70" s="137"/>
      <c r="AP70" s="137"/>
      <c r="AQ70" s="137"/>
      <c r="AR70" s="137"/>
      <c r="AS70" s="137"/>
      <c r="AT70" s="137"/>
      <c r="AU70" s="137"/>
      <c r="AV70" s="137"/>
      <c r="AW70" s="137"/>
      <c r="AX70" s="137"/>
      <c r="AY70" s="137"/>
      <c r="AZ70" s="137"/>
      <c r="BA70" s="140" t="str">
        <f>C70</f>
        <v>Urinál + automatický splachovač + zdroj rozměry 375x570 cm okraj otvoru od podlahy650mm s radarovým splachovačem pro 230V nebo 24V DC. Ze slinutého keramického střepu, včetně samonasávacího sifonu a integrovaného zdroje; předstěnový montážní prvek pro pisoáry; upevňovací prvky, ovladač</v>
      </c>
      <c r="BB70" s="137"/>
      <c r="BC70" s="137"/>
      <c r="BD70" s="137"/>
      <c r="BE70" s="137"/>
      <c r="BF70" s="137"/>
      <c r="BG70" s="137"/>
      <c r="BH70" s="137"/>
    </row>
    <row r="71" spans="1:60" outlineLevel="1" x14ac:dyDescent="0.2">
      <c r="A71" s="138">
        <v>54</v>
      </c>
      <c r="B71" s="138" t="s">
        <v>131</v>
      </c>
      <c r="C71" s="165" t="s">
        <v>179</v>
      </c>
      <c r="D71" s="172" t="s">
        <v>142</v>
      </c>
      <c r="E71" s="149">
        <v>1</v>
      </c>
      <c r="F71" s="151"/>
      <c r="G71" s="151">
        <f t="shared" si="14"/>
        <v>0</v>
      </c>
      <c r="H71" s="151">
        <v>0</v>
      </c>
      <c r="I71" s="151">
        <f>ROUND(E71*H71,2)</f>
        <v>0</v>
      </c>
      <c r="J71" s="151">
        <v>8530</v>
      </c>
      <c r="K71" s="151">
        <f>ROUND(E71*J71,2)</f>
        <v>8530</v>
      </c>
      <c r="L71" s="151">
        <v>21</v>
      </c>
      <c r="M71" s="151">
        <f>G71*(1+L71/100)</f>
        <v>0</v>
      </c>
      <c r="N71" s="145">
        <v>0</v>
      </c>
      <c r="O71" s="145">
        <f>ROUND(E71*N71,5)</f>
        <v>0</v>
      </c>
      <c r="P71" s="145">
        <v>0</v>
      </c>
      <c r="Q71" s="145">
        <f>ROUND(E71*P71,5)</f>
        <v>0</v>
      </c>
      <c r="R71" s="145"/>
      <c r="S71" s="172" t="s">
        <v>192</v>
      </c>
      <c r="T71" s="146">
        <v>0</v>
      </c>
      <c r="U71" s="145">
        <f>ROUND(E71*T71,2)</f>
        <v>0</v>
      </c>
      <c r="V71" s="137"/>
      <c r="W71" s="137"/>
      <c r="X71" s="137"/>
      <c r="Y71" s="137"/>
      <c r="Z71" s="137"/>
      <c r="AA71" s="137"/>
      <c r="AB71" s="137"/>
      <c r="AC71" s="137"/>
      <c r="AD71" s="137"/>
      <c r="AE71" s="137" t="s">
        <v>94</v>
      </c>
      <c r="AF71" s="137"/>
      <c r="AG71" s="137"/>
      <c r="AH71" s="137"/>
      <c r="AI71" s="137"/>
      <c r="AJ71" s="137"/>
      <c r="AK71" s="137"/>
      <c r="AL71" s="137"/>
      <c r="AM71" s="137"/>
      <c r="AN71" s="137"/>
      <c r="AO71" s="137"/>
      <c r="AP71" s="137"/>
      <c r="AQ71" s="137"/>
      <c r="AR71" s="137"/>
      <c r="AS71" s="137"/>
      <c r="AT71" s="137"/>
      <c r="AU71" s="137"/>
      <c r="AV71" s="137"/>
      <c r="AW71" s="137"/>
      <c r="AX71" s="137"/>
      <c r="AY71" s="137"/>
      <c r="AZ71" s="137"/>
      <c r="BA71" s="137"/>
      <c r="BB71" s="137"/>
      <c r="BC71" s="137"/>
      <c r="BD71" s="137"/>
      <c r="BE71" s="137"/>
      <c r="BF71" s="137"/>
      <c r="BG71" s="137"/>
      <c r="BH71" s="137"/>
    </row>
    <row r="72" spans="1:60" ht="22.5" customHeight="1" outlineLevel="1" x14ac:dyDescent="0.2">
      <c r="A72" s="138"/>
      <c r="B72" s="138"/>
      <c r="C72" s="230" t="s">
        <v>180</v>
      </c>
      <c r="D72" s="231"/>
      <c r="E72" s="232"/>
      <c r="F72" s="233"/>
      <c r="G72" s="234"/>
      <c r="H72" s="151"/>
      <c r="I72" s="151"/>
      <c r="J72" s="151"/>
      <c r="K72" s="151"/>
      <c r="L72" s="151"/>
      <c r="M72" s="151"/>
      <c r="N72" s="145"/>
      <c r="O72" s="145"/>
      <c r="P72" s="145"/>
      <c r="Q72" s="145"/>
      <c r="R72" s="145"/>
      <c r="S72" s="172">
        <v>0</v>
      </c>
      <c r="T72" s="146"/>
      <c r="U72" s="145"/>
      <c r="V72" s="137"/>
      <c r="W72" s="137"/>
      <c r="X72" s="137"/>
      <c r="Y72" s="137"/>
      <c r="Z72" s="137"/>
      <c r="AA72" s="137"/>
      <c r="AB72" s="137"/>
      <c r="AC72" s="137"/>
      <c r="AD72" s="137"/>
      <c r="AE72" s="137" t="s">
        <v>170</v>
      </c>
      <c r="AF72" s="137"/>
      <c r="AG72" s="137"/>
      <c r="AH72" s="137"/>
      <c r="AI72" s="137"/>
      <c r="AJ72" s="137"/>
      <c r="AK72" s="137"/>
      <c r="AL72" s="137"/>
      <c r="AM72" s="137"/>
      <c r="AN72" s="137"/>
      <c r="AO72" s="137"/>
      <c r="AP72" s="137"/>
      <c r="AQ72" s="137"/>
      <c r="AR72" s="137"/>
      <c r="AS72" s="137"/>
      <c r="AT72" s="137"/>
      <c r="AU72" s="137"/>
      <c r="AV72" s="137"/>
      <c r="AW72" s="137"/>
      <c r="AX72" s="137"/>
      <c r="AY72" s="137"/>
      <c r="AZ72" s="137"/>
      <c r="BA72" s="140" t="str">
        <f>C72</f>
        <v>Závěsná výlevka ze slinutého keramického střepu rozměru 435x510mm s plastovou mřížkou. Barva bílá. Včetně montážní sady; Nástěnná baterie pro výlevku</v>
      </c>
      <c r="BB72" s="137"/>
      <c r="BC72" s="137"/>
      <c r="BD72" s="137"/>
      <c r="BE72" s="137"/>
      <c r="BF72" s="137"/>
      <c r="BG72" s="137"/>
      <c r="BH72" s="137"/>
    </row>
    <row r="73" spans="1:60" ht="22.5" customHeight="1" outlineLevel="1" x14ac:dyDescent="0.2">
      <c r="A73" s="138"/>
      <c r="B73" s="138"/>
      <c r="C73" s="230" t="s">
        <v>181</v>
      </c>
      <c r="D73" s="231"/>
      <c r="E73" s="232"/>
      <c r="F73" s="233"/>
      <c r="G73" s="234"/>
      <c r="H73" s="151"/>
      <c r="I73" s="151"/>
      <c r="J73" s="151"/>
      <c r="K73" s="151"/>
      <c r="L73" s="151"/>
      <c r="M73" s="151"/>
      <c r="N73" s="145"/>
      <c r="O73" s="145"/>
      <c r="P73" s="145"/>
      <c r="Q73" s="145"/>
      <c r="R73" s="145"/>
      <c r="S73" s="172">
        <v>0</v>
      </c>
      <c r="T73" s="146"/>
      <c r="U73" s="145"/>
      <c r="V73" s="137"/>
      <c r="W73" s="137"/>
      <c r="X73" s="137"/>
      <c r="Y73" s="137"/>
      <c r="Z73" s="137"/>
      <c r="AA73" s="137"/>
      <c r="AB73" s="137"/>
      <c r="AC73" s="137"/>
      <c r="AD73" s="137"/>
      <c r="AE73" s="137" t="s">
        <v>170</v>
      </c>
      <c r="AF73" s="137"/>
      <c r="AG73" s="137"/>
      <c r="AH73" s="137"/>
      <c r="AI73" s="137"/>
      <c r="AJ73" s="137"/>
      <c r="AK73" s="137"/>
      <c r="AL73" s="137"/>
      <c r="AM73" s="137"/>
      <c r="AN73" s="137"/>
      <c r="AO73" s="137"/>
      <c r="AP73" s="137"/>
      <c r="AQ73" s="137"/>
      <c r="AR73" s="137"/>
      <c r="AS73" s="137"/>
      <c r="AT73" s="137"/>
      <c r="AU73" s="137"/>
      <c r="AV73" s="137"/>
      <c r="AW73" s="137"/>
      <c r="AX73" s="137"/>
      <c r="AY73" s="137"/>
      <c r="AZ73" s="137"/>
      <c r="BA73" s="140" t="str">
        <f>C73</f>
        <v>nástěnná páková baterie s ramínkem 150mm, rozteč 150mm, chrom; Podomítkový systém pro výlevku + tlačítko 155x525x1480mm, nosnost modulu až 400kg; upevňovací prvky</v>
      </c>
      <c r="BB73" s="137"/>
      <c r="BC73" s="137"/>
      <c r="BD73" s="137"/>
      <c r="BE73" s="137"/>
      <c r="BF73" s="137"/>
      <c r="BG73" s="137"/>
      <c r="BH73" s="137"/>
    </row>
    <row r="74" spans="1:60" outlineLevel="1" x14ac:dyDescent="0.2">
      <c r="A74" s="138">
        <v>55</v>
      </c>
      <c r="B74" s="138" t="s">
        <v>211</v>
      </c>
      <c r="C74" s="165" t="s">
        <v>182</v>
      </c>
      <c r="D74" s="172" t="s">
        <v>142</v>
      </c>
      <c r="E74" s="149">
        <v>2</v>
      </c>
      <c r="F74" s="151"/>
      <c r="G74" s="151">
        <f t="shared" ref="G74:G79" si="21">F74*E74</f>
        <v>0</v>
      </c>
      <c r="H74" s="151">
        <v>0</v>
      </c>
      <c r="I74" s="151">
        <f>ROUND(E74*H74,2)</f>
        <v>0</v>
      </c>
      <c r="J74" s="151">
        <v>450</v>
      </c>
      <c r="K74" s="151">
        <f>ROUND(E74*J74,2)</f>
        <v>900</v>
      </c>
      <c r="L74" s="151">
        <v>21</v>
      </c>
      <c r="M74" s="151">
        <f>G74*(1+L74/100)</f>
        <v>0</v>
      </c>
      <c r="N74" s="145">
        <v>0</v>
      </c>
      <c r="O74" s="145">
        <f>ROUND(E74*N74,5)</f>
        <v>0</v>
      </c>
      <c r="P74" s="145">
        <v>0</v>
      </c>
      <c r="Q74" s="145">
        <f>ROUND(E74*P74,5)</f>
        <v>0</v>
      </c>
      <c r="R74" s="145"/>
      <c r="S74" s="172" t="s">
        <v>192</v>
      </c>
      <c r="T74" s="146">
        <v>0</v>
      </c>
      <c r="U74" s="145">
        <f>ROUND(E74*T74,2)</f>
        <v>0</v>
      </c>
      <c r="V74" s="137"/>
      <c r="W74" s="137"/>
      <c r="X74" s="137"/>
      <c r="Y74" s="137"/>
      <c r="Z74" s="137"/>
      <c r="AA74" s="137"/>
      <c r="AB74" s="137"/>
      <c r="AC74" s="137"/>
      <c r="AD74" s="137"/>
      <c r="AE74" s="137" t="s">
        <v>94</v>
      </c>
      <c r="AF74" s="137"/>
      <c r="AG74" s="137"/>
      <c r="AH74" s="137"/>
      <c r="AI74" s="137"/>
      <c r="AJ74" s="137"/>
      <c r="AK74" s="137"/>
      <c r="AL74" s="137"/>
      <c r="AM74" s="137"/>
      <c r="AN74" s="137"/>
      <c r="AO74" s="137"/>
      <c r="AP74" s="137"/>
      <c r="AQ74" s="137"/>
      <c r="AR74" s="137"/>
      <c r="AS74" s="137"/>
      <c r="AT74" s="137"/>
      <c r="AU74" s="137"/>
      <c r="AV74" s="137"/>
      <c r="AW74" s="137"/>
      <c r="AX74" s="137"/>
      <c r="AY74" s="137"/>
      <c r="AZ74" s="137"/>
      <c r="BA74" s="137"/>
      <c r="BB74" s="137"/>
      <c r="BC74" s="137"/>
      <c r="BD74" s="137"/>
      <c r="BE74" s="137"/>
      <c r="BF74" s="137"/>
      <c r="BG74" s="137"/>
      <c r="BH74" s="137"/>
    </row>
    <row r="75" spans="1:60" outlineLevel="1" x14ac:dyDescent="0.2">
      <c r="A75" s="138">
        <v>56</v>
      </c>
      <c r="B75" s="138" t="s">
        <v>212</v>
      </c>
      <c r="C75" s="165" t="s">
        <v>183</v>
      </c>
      <c r="D75" s="172" t="s">
        <v>142</v>
      </c>
      <c r="E75" s="149">
        <v>2</v>
      </c>
      <c r="F75" s="151"/>
      <c r="G75" s="151">
        <f t="shared" si="21"/>
        <v>0</v>
      </c>
      <c r="H75" s="151">
        <v>0</v>
      </c>
      <c r="I75" s="151">
        <f>ROUND(E75*H75,2)</f>
        <v>0</v>
      </c>
      <c r="J75" s="151">
        <v>352</v>
      </c>
      <c r="K75" s="151">
        <f>ROUND(E75*J75,2)</f>
        <v>704</v>
      </c>
      <c r="L75" s="151">
        <v>21</v>
      </c>
      <c r="M75" s="151">
        <f>G75*(1+L75/100)</f>
        <v>0</v>
      </c>
      <c r="N75" s="145">
        <v>0</v>
      </c>
      <c r="O75" s="145">
        <f>ROUND(E75*N75,5)</f>
        <v>0</v>
      </c>
      <c r="P75" s="145">
        <v>0</v>
      </c>
      <c r="Q75" s="145">
        <f>ROUND(E75*P75,5)</f>
        <v>0</v>
      </c>
      <c r="R75" s="145"/>
      <c r="S75" s="172" t="s">
        <v>192</v>
      </c>
      <c r="T75" s="146">
        <v>0</v>
      </c>
      <c r="U75" s="145">
        <f>ROUND(E75*T75,2)</f>
        <v>0</v>
      </c>
      <c r="V75" s="137"/>
      <c r="W75" s="137"/>
      <c r="X75" s="137"/>
      <c r="Y75" s="137"/>
      <c r="Z75" s="137"/>
      <c r="AA75" s="137"/>
      <c r="AB75" s="137"/>
      <c r="AC75" s="137"/>
      <c r="AD75" s="137"/>
      <c r="AE75" s="137" t="s">
        <v>94</v>
      </c>
      <c r="AF75" s="137"/>
      <c r="AG75" s="137"/>
      <c r="AH75" s="137"/>
      <c r="AI75" s="137"/>
      <c r="AJ75" s="137"/>
      <c r="AK75" s="137"/>
      <c r="AL75" s="137"/>
      <c r="AM75" s="137"/>
      <c r="AN75" s="137"/>
      <c r="AO75" s="137"/>
      <c r="AP75" s="137"/>
      <c r="AQ75" s="137"/>
      <c r="AR75" s="137"/>
      <c r="AS75" s="137"/>
      <c r="AT75" s="137"/>
      <c r="AU75" s="137"/>
      <c r="AV75" s="137"/>
      <c r="AW75" s="137"/>
      <c r="AX75" s="137"/>
      <c r="AY75" s="137"/>
      <c r="AZ75" s="137"/>
      <c r="BA75" s="137"/>
      <c r="BB75" s="137"/>
      <c r="BC75" s="137"/>
      <c r="BD75" s="137"/>
      <c r="BE75" s="137"/>
      <c r="BF75" s="137"/>
      <c r="BG75" s="137"/>
      <c r="BH75" s="137"/>
    </row>
    <row r="76" spans="1:60" ht="22.5" outlineLevel="1" x14ac:dyDescent="0.2">
      <c r="A76" s="138">
        <v>57</v>
      </c>
      <c r="B76" s="138" t="s">
        <v>184</v>
      </c>
      <c r="C76" s="165" t="s">
        <v>185</v>
      </c>
      <c r="D76" s="172" t="s">
        <v>150</v>
      </c>
      <c r="E76" s="149">
        <v>0.25</v>
      </c>
      <c r="F76" s="151"/>
      <c r="G76" s="151">
        <f t="shared" si="21"/>
        <v>0</v>
      </c>
      <c r="H76" s="151">
        <v>0</v>
      </c>
      <c r="I76" s="151">
        <f>ROUND(E76*H76,2)</f>
        <v>0</v>
      </c>
      <c r="J76" s="151">
        <v>1011</v>
      </c>
      <c r="K76" s="151">
        <f>ROUND(E76*J76,2)</f>
        <v>252.75</v>
      </c>
      <c r="L76" s="151">
        <v>21</v>
      </c>
      <c r="M76" s="151">
        <f>G76*(1+L76/100)</f>
        <v>0</v>
      </c>
      <c r="N76" s="145">
        <v>0</v>
      </c>
      <c r="O76" s="145">
        <f>ROUND(E76*N76,5)</f>
        <v>0</v>
      </c>
      <c r="P76" s="145">
        <v>0</v>
      </c>
      <c r="Q76" s="145">
        <f>ROUND(E76*P76,5)</f>
        <v>0</v>
      </c>
      <c r="R76" s="145"/>
      <c r="S76" s="172" t="s">
        <v>191</v>
      </c>
      <c r="T76" s="146">
        <v>1.573</v>
      </c>
      <c r="U76" s="145">
        <f>ROUND(E76*T76,2)</f>
        <v>0.39</v>
      </c>
      <c r="V76" s="137"/>
      <c r="W76" s="137"/>
      <c r="X76" s="137"/>
      <c r="Y76" s="137"/>
      <c r="Z76" s="137"/>
      <c r="AA76" s="137"/>
      <c r="AB76" s="137"/>
      <c r="AC76" s="137"/>
      <c r="AD76" s="137"/>
      <c r="AE76" s="137" t="s">
        <v>94</v>
      </c>
      <c r="AF76" s="137"/>
      <c r="AG76" s="137"/>
      <c r="AH76" s="137"/>
      <c r="AI76" s="137"/>
      <c r="AJ76" s="137"/>
      <c r="AK76" s="137"/>
      <c r="AL76" s="137"/>
      <c r="AM76" s="137"/>
      <c r="AN76" s="137"/>
      <c r="AO76" s="137"/>
      <c r="AP76" s="137"/>
      <c r="AQ76" s="137"/>
      <c r="AR76" s="137"/>
      <c r="AS76" s="137"/>
      <c r="AT76" s="137"/>
      <c r="AU76" s="137"/>
      <c r="AV76" s="137"/>
      <c r="AW76" s="137"/>
      <c r="AX76" s="137"/>
      <c r="AY76" s="137"/>
      <c r="AZ76" s="137"/>
      <c r="BA76" s="137"/>
      <c r="BB76" s="137"/>
      <c r="BC76" s="137"/>
      <c r="BD76" s="137"/>
      <c r="BE76" s="137"/>
      <c r="BF76" s="137"/>
      <c r="BG76" s="137"/>
      <c r="BH76" s="137"/>
    </row>
    <row r="77" spans="1:60" x14ac:dyDescent="0.2">
      <c r="A77" s="139" t="s">
        <v>89</v>
      </c>
      <c r="B77" s="139" t="s">
        <v>60</v>
      </c>
      <c r="C77" s="166" t="s">
        <v>61</v>
      </c>
      <c r="D77" s="173"/>
      <c r="E77" s="150"/>
      <c r="F77" s="152"/>
      <c r="G77" s="152">
        <f>SUMIF(AE78:AE79,"&lt;&gt;NOR",G78:G79)</f>
        <v>0</v>
      </c>
      <c r="H77" s="152"/>
      <c r="I77" s="152">
        <f>SUM(I78:I79)</f>
        <v>0</v>
      </c>
      <c r="J77" s="152"/>
      <c r="K77" s="152">
        <f>SUM(K78:K79)</f>
        <v>62094.48</v>
      </c>
      <c r="L77" s="152"/>
      <c r="M77" s="152">
        <f>SUM(M78:M79)</f>
        <v>0</v>
      </c>
      <c r="N77" s="147"/>
      <c r="O77" s="147">
        <f>SUM(O78:O79)</f>
        <v>0.42</v>
      </c>
      <c r="P77" s="147"/>
      <c r="Q77" s="147">
        <f>SUM(Q78:Q79)</f>
        <v>0</v>
      </c>
      <c r="R77" s="147"/>
      <c r="S77" s="173"/>
      <c r="T77" s="148"/>
      <c r="U77" s="147">
        <f>SUM(U78:U79)</f>
        <v>127.4</v>
      </c>
      <c r="V77" s="137"/>
      <c r="AE77" t="s">
        <v>90</v>
      </c>
    </row>
    <row r="78" spans="1:60" outlineLevel="1" x14ac:dyDescent="0.2">
      <c r="A78" s="138">
        <v>58</v>
      </c>
      <c r="B78" s="138" t="s">
        <v>131</v>
      </c>
      <c r="C78" s="165" t="s">
        <v>213</v>
      </c>
      <c r="D78" s="172" t="s">
        <v>186</v>
      </c>
      <c r="E78" s="149">
        <v>420</v>
      </c>
      <c r="F78" s="151"/>
      <c r="G78" s="151">
        <f t="shared" si="21"/>
        <v>0</v>
      </c>
      <c r="H78" s="151">
        <v>0</v>
      </c>
      <c r="I78" s="151">
        <f>ROUND(E78*H78,2)</f>
        <v>0</v>
      </c>
      <c r="J78" s="151">
        <v>147</v>
      </c>
      <c r="K78" s="151">
        <f>ROUND(E78*J78,2)</f>
        <v>61740</v>
      </c>
      <c r="L78" s="151">
        <v>21</v>
      </c>
      <c r="M78" s="151">
        <f>G78*(1+L78/100)</f>
        <v>0</v>
      </c>
      <c r="N78" s="145">
        <v>1E-3</v>
      </c>
      <c r="O78" s="145">
        <f>ROUND(E78*N78,5)</f>
        <v>0.42</v>
      </c>
      <c r="P78" s="145">
        <v>0</v>
      </c>
      <c r="Q78" s="145">
        <f>ROUND(E78*P78,5)</f>
        <v>0</v>
      </c>
      <c r="R78" s="145"/>
      <c r="S78" s="172" t="s">
        <v>192</v>
      </c>
      <c r="T78" s="146">
        <v>0.3</v>
      </c>
      <c r="U78" s="145">
        <f>ROUND(E78*T78,2)</f>
        <v>126</v>
      </c>
      <c r="V78" s="137"/>
      <c r="W78" s="137"/>
      <c r="X78" s="137"/>
      <c r="Y78" s="137"/>
      <c r="Z78" s="137"/>
      <c r="AA78" s="137"/>
      <c r="AB78" s="137"/>
      <c r="AC78" s="137"/>
      <c r="AD78" s="137"/>
      <c r="AE78" s="137" t="s">
        <v>94</v>
      </c>
      <c r="AF78" s="137"/>
      <c r="AG78" s="137"/>
      <c r="AH78" s="137"/>
      <c r="AI78" s="137"/>
      <c r="AJ78" s="137"/>
      <c r="AK78" s="137"/>
      <c r="AL78" s="137"/>
      <c r="AM78" s="137"/>
      <c r="AN78" s="137"/>
      <c r="AO78" s="137"/>
      <c r="AP78" s="137"/>
      <c r="AQ78" s="137"/>
      <c r="AR78" s="137"/>
      <c r="AS78" s="137"/>
      <c r="AT78" s="137"/>
      <c r="AU78" s="137"/>
      <c r="AV78" s="137"/>
      <c r="AW78" s="137"/>
      <c r="AX78" s="137"/>
      <c r="AY78" s="137"/>
      <c r="AZ78" s="137"/>
      <c r="BA78" s="137"/>
      <c r="BB78" s="137"/>
      <c r="BC78" s="137"/>
      <c r="BD78" s="137"/>
      <c r="BE78" s="137"/>
      <c r="BF78" s="137"/>
      <c r="BG78" s="137"/>
      <c r="BH78" s="137"/>
    </row>
    <row r="79" spans="1:60" outlineLevel="1" x14ac:dyDescent="0.2">
      <c r="A79" s="160">
        <v>59</v>
      </c>
      <c r="B79" s="160" t="s">
        <v>187</v>
      </c>
      <c r="C79" s="167" t="s">
        <v>188</v>
      </c>
      <c r="D79" s="174" t="s">
        <v>150</v>
      </c>
      <c r="E79" s="162">
        <v>0.42</v>
      </c>
      <c r="F79" s="163"/>
      <c r="G79" s="163">
        <f t="shared" si="21"/>
        <v>0</v>
      </c>
      <c r="H79" s="163">
        <v>0</v>
      </c>
      <c r="I79" s="163">
        <f>ROUND(E79*H79,2)</f>
        <v>0</v>
      </c>
      <c r="J79" s="163">
        <v>844</v>
      </c>
      <c r="K79" s="163">
        <f>ROUND(E79*J79,2)</f>
        <v>354.48</v>
      </c>
      <c r="L79" s="163">
        <v>21</v>
      </c>
      <c r="M79" s="163">
        <f>G79*(1+L79/100)</f>
        <v>0</v>
      </c>
      <c r="N79" s="161">
        <v>0</v>
      </c>
      <c r="O79" s="161">
        <f>ROUND(E79*N79,5)</f>
        <v>0</v>
      </c>
      <c r="P79" s="161">
        <v>0</v>
      </c>
      <c r="Q79" s="161">
        <f>ROUND(E79*P79,5)</f>
        <v>0</v>
      </c>
      <c r="R79" s="161"/>
      <c r="S79" s="174" t="s">
        <v>191</v>
      </c>
      <c r="T79" s="164">
        <v>3.33</v>
      </c>
      <c r="U79" s="161">
        <f>ROUND(E79*T79,2)</f>
        <v>1.4</v>
      </c>
      <c r="V79" s="137"/>
      <c r="W79" s="137"/>
      <c r="X79" s="137"/>
      <c r="Y79" s="137"/>
      <c r="Z79" s="137"/>
      <c r="AA79" s="137"/>
      <c r="AB79" s="137"/>
      <c r="AC79" s="137"/>
      <c r="AD79" s="137"/>
      <c r="AE79" s="137" t="s">
        <v>94</v>
      </c>
      <c r="AF79" s="137"/>
      <c r="AG79" s="137"/>
      <c r="AH79" s="137"/>
      <c r="AI79" s="137"/>
      <c r="AJ79" s="137"/>
      <c r="AK79" s="137"/>
      <c r="AL79" s="137"/>
      <c r="AM79" s="137"/>
      <c r="AN79" s="137"/>
      <c r="AO79" s="137"/>
      <c r="AP79" s="137"/>
      <c r="AQ79" s="137"/>
      <c r="AR79" s="137"/>
      <c r="AS79" s="137"/>
      <c r="AT79" s="137"/>
      <c r="AU79" s="137"/>
      <c r="AV79" s="137"/>
      <c r="AW79" s="137"/>
      <c r="AX79" s="137"/>
      <c r="AY79" s="137"/>
      <c r="AZ79" s="137"/>
      <c r="BA79" s="137"/>
      <c r="BB79" s="137"/>
      <c r="BC79" s="137"/>
      <c r="BD79" s="137"/>
      <c r="BE79" s="137"/>
      <c r="BF79" s="137"/>
      <c r="BG79" s="137"/>
      <c r="BH79" s="137"/>
    </row>
    <row r="80" spans="1:60" x14ac:dyDescent="0.2">
      <c r="A80" s="4"/>
      <c r="B80" s="5" t="s">
        <v>189</v>
      </c>
      <c r="C80" s="168" t="s">
        <v>189</v>
      </c>
      <c r="D80" s="7"/>
      <c r="E80" s="4"/>
      <c r="F80" s="4"/>
      <c r="G80" s="4"/>
      <c r="H80" s="4"/>
      <c r="I80" s="4"/>
      <c r="J80" s="4"/>
      <c r="K80" s="4"/>
      <c r="L80" s="4"/>
      <c r="M80" s="4"/>
      <c r="N80" s="4"/>
      <c r="O80" s="4"/>
      <c r="P80" s="4"/>
      <c r="Q80" s="4"/>
      <c r="R80" s="4"/>
      <c r="S80" s="7"/>
      <c r="T80" s="4"/>
      <c r="U80" s="4"/>
      <c r="AC80">
        <v>12</v>
      </c>
      <c r="AD80">
        <v>21</v>
      </c>
    </row>
    <row r="81" spans="3:31" x14ac:dyDescent="0.2">
      <c r="C81" s="169"/>
      <c r="AE81" t="s">
        <v>190</v>
      </c>
    </row>
  </sheetData>
  <sheetProtection algorithmName="SHA-512" hashValue="krg9JPSna7OMgwT9febdiw2eD60bJZYWVpd8ZF68Ow5JeU20z4y/0+av/QAUtC3yXpkNbGRZ4sHf/HMevTePqg==" saltValue="9Kxv+VVDh52jEoF8DZhRYw==" spinCount="100000" sheet="1" objects="1" scenarios="1"/>
  <protectedRanges>
    <protectedRange sqref="F9:F61 F63 F65 F67 F69 F71 F74:F79" name="Oblast1"/>
  </protectedRanges>
  <mergeCells count="11">
    <mergeCell ref="C66:G66"/>
    <mergeCell ref="C68:G68"/>
    <mergeCell ref="C70:G70"/>
    <mergeCell ref="C72:G72"/>
    <mergeCell ref="C73:G73"/>
    <mergeCell ref="C64:G64"/>
    <mergeCell ref="A1:G1"/>
    <mergeCell ref="C2:G2"/>
    <mergeCell ref="C3:G3"/>
    <mergeCell ref="C4:G4"/>
    <mergeCell ref="C62:G62"/>
  </mergeCells>
  <pageMargins left="0.39370078740157499" right="0.196850393700787" top="0.78740157499999996" bottom="0.78740157499999996" header="0.3" footer="0.3"/>
  <pageSetup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47</vt:i4>
      </vt:variant>
    </vt:vector>
  </HeadingPairs>
  <TitlesOfParts>
    <vt:vector size="51" baseType="lpstr">
      <vt:lpstr>Pokyny pro vyplnění</vt:lpstr>
      <vt:lpstr>Stavba</vt:lpstr>
      <vt:lpstr>VzorPolozky</vt:lpstr>
      <vt:lpstr>soupis prací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'soupis prací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Zbyněk Remeš</dc:creator>
  <cp:lastModifiedBy>Michal Moravec │ A99</cp:lastModifiedBy>
  <cp:lastPrinted>2014-02-28T09:52:57Z</cp:lastPrinted>
  <dcterms:created xsi:type="dcterms:W3CDTF">2009-04-08T07:15:50Z</dcterms:created>
  <dcterms:modified xsi:type="dcterms:W3CDTF">2025-07-18T08:02:11Z</dcterms:modified>
</cp:coreProperties>
</file>